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enovo\Desktop\X-Tendo\"/>
    </mc:Choice>
  </mc:AlternateContent>
  <xr:revisionPtr revIDLastSave="0" documentId="13_ncr:1_{F4AE3940-A836-4161-B985-22A3217F2889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Tytuł" sheetId="13" r:id="rId1"/>
    <sheet name="Wyniki" sheetId="16" r:id="rId2"/>
    <sheet name="Kalkulator" sheetId="11" r:id="rId3"/>
    <sheet name="Average efficiencies" sheetId="12" state="hidden" r:id="rId4"/>
    <sheet name="Results" sheetId="18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6" l="1"/>
  <c r="B3" i="16"/>
  <c r="D3" i="16"/>
  <c r="F13" i="16"/>
  <c r="B13" i="16"/>
  <c r="I24" i="11"/>
  <c r="I19" i="11"/>
  <c r="I20" i="11"/>
  <c r="C26" i="18"/>
  <c r="G28" i="18"/>
  <c r="G29" i="18"/>
  <c r="G30" i="18"/>
  <c r="G31" i="18"/>
  <c r="G32" i="18"/>
  <c r="G33" i="18"/>
  <c r="G34" i="18"/>
  <c r="G35" i="18"/>
  <c r="G27" i="18"/>
  <c r="G36" i="18"/>
  <c r="G26" i="18"/>
  <c r="I25" i="11" l="1"/>
  <c r="C10" i="12"/>
  <c r="AE24" i="11"/>
  <c r="AE25" i="11"/>
  <c r="AE26" i="11"/>
  <c r="AE27" i="11"/>
  <c r="AE28" i="11"/>
  <c r="AE29" i="11"/>
  <c r="AE30" i="11"/>
  <c r="AE31" i="11"/>
  <c r="AE23" i="11"/>
  <c r="AE8" i="11"/>
  <c r="AE9" i="11"/>
  <c r="AE10" i="11"/>
  <c r="AE11" i="11"/>
  <c r="AE12" i="11"/>
  <c r="AE7" i="11"/>
  <c r="AA7" i="11" l="1"/>
  <c r="AB7" i="11" s="1"/>
  <c r="D19" i="12" l="1"/>
  <c r="D10" i="12"/>
  <c r="D20" i="12" l="1"/>
  <c r="D21" i="12"/>
  <c r="D22" i="12"/>
  <c r="D23" i="12"/>
  <c r="D24" i="12"/>
  <c r="D25" i="12"/>
  <c r="D26" i="12"/>
  <c r="D27" i="12"/>
  <c r="D28" i="12"/>
  <c r="D29" i="12"/>
  <c r="C15" i="12"/>
  <c r="C11" i="12"/>
  <c r="C12" i="12"/>
  <c r="C13" i="12"/>
  <c r="C14" i="12"/>
  <c r="C16" i="12"/>
  <c r="C17" i="12"/>
  <c r="C18" i="12"/>
  <c r="C19" i="12"/>
  <c r="D15" i="12"/>
  <c r="D11" i="12" l="1"/>
  <c r="D12" i="12"/>
  <c r="D13" i="12"/>
  <c r="D14" i="12"/>
  <c r="D16" i="12"/>
  <c r="D17" i="12"/>
  <c r="D18" i="12"/>
  <c r="C31" i="12"/>
  <c r="D41" i="12" s="1"/>
  <c r="C32" i="12"/>
  <c r="D42" i="12" s="1"/>
  <c r="C33" i="12"/>
  <c r="D43" i="12" s="1"/>
  <c r="C34" i="12"/>
  <c r="D44" i="12" s="1"/>
  <c r="C35" i="12"/>
  <c r="D45" i="12" s="1"/>
  <c r="C36" i="12"/>
  <c r="D46" i="12" s="1"/>
  <c r="C37" i="12"/>
  <c r="D47" i="12" s="1"/>
  <c r="C38" i="12"/>
  <c r="D48" i="12" s="1"/>
  <c r="C39" i="12"/>
  <c r="D49" i="12" s="1"/>
  <c r="C30" i="12"/>
  <c r="D40" i="12" s="1"/>
  <c r="X8" i="11" l="1"/>
  <c r="X7" i="11"/>
  <c r="AA8" i="11"/>
  <c r="AB8" i="11" s="1"/>
  <c r="AB9" i="11" s="1"/>
  <c r="C39" i="18" s="1"/>
  <c r="C40" i="18" s="1"/>
  <c r="C44" i="18" s="1"/>
  <c r="C42" i="18" s="1"/>
  <c r="K26" i="11"/>
  <c r="X18" i="11" s="1"/>
  <c r="J26" i="11"/>
  <c r="X17" i="11" s="1"/>
  <c r="K21" i="11"/>
  <c r="X14" i="11" s="1"/>
  <c r="J21" i="11"/>
  <c r="X13" i="11" s="1"/>
  <c r="X11" i="11"/>
  <c r="X10" i="11"/>
  <c r="K30" i="11" l="1"/>
  <c r="AA9" i="11"/>
  <c r="C12" i="11" s="1"/>
  <c r="B14" i="16" s="1"/>
  <c r="K31" i="11"/>
  <c r="E14" i="16" s="1"/>
  <c r="X24" i="11" l="1"/>
  <c r="D14" i="16"/>
  <c r="X25" i="11"/>
  <c r="X22" i="11" s="1"/>
  <c r="P31" i="11" s="1"/>
  <c r="X21" i="11" l="1"/>
  <c r="P30" i="11" s="1"/>
  <c r="AA28" i="11"/>
  <c r="AB28" i="11" s="1"/>
  <c r="AA27" i="11" l="1"/>
  <c r="AB27" i="11" s="1"/>
  <c r="AB29" i="11" s="1"/>
  <c r="AA29" i="11" l="1"/>
  <c r="O22" i="11" s="1"/>
  <c r="F14" i="16" s="1"/>
  <c r="G39" i="18"/>
  <c r="G44" i="18" l="1"/>
  <c r="G42" i="18" s="1"/>
</calcChain>
</file>

<file path=xl/sharedStrings.xml><?xml version="1.0" encoding="utf-8"?>
<sst xmlns="http://schemas.openxmlformats.org/spreadsheetml/2006/main" count="171" uniqueCount="134">
  <si>
    <r>
      <t>µg/m</t>
    </r>
    <r>
      <rPr>
        <vertAlign val="superscript"/>
        <sz val="9"/>
        <color rgb="FF222222"/>
        <rFont val="Calibri"/>
        <family val="2"/>
        <charset val="238"/>
        <scheme val="minor"/>
      </rPr>
      <t>3</t>
    </r>
  </si>
  <si>
    <t>Good</t>
  </si>
  <si>
    <t>Fair</t>
  </si>
  <si>
    <t>Moderate</t>
  </si>
  <si>
    <t>Poor</t>
  </si>
  <si>
    <t>Very poor</t>
  </si>
  <si>
    <t>Extremely poor</t>
  </si>
  <si>
    <t>Very good</t>
  </si>
  <si>
    <t>Excellent</t>
  </si>
  <si>
    <t>Better than good</t>
  </si>
  <si>
    <t>&gt;75</t>
  </si>
  <si>
    <t>&gt;150</t>
  </si>
  <si>
    <t>ISO ePM1 95%</t>
  </si>
  <si>
    <t>ISO ePM1 90%</t>
  </si>
  <si>
    <t>ISO ePM1 85%</t>
  </si>
  <si>
    <t>ISO ePM1 75%</t>
  </si>
  <si>
    <t>ISO ePM1 80%</t>
  </si>
  <si>
    <t>ISO ePM1 70%</t>
  </si>
  <si>
    <t>ISO ePM1 65%</t>
  </si>
  <si>
    <t>ISO ePM1 60%</t>
  </si>
  <si>
    <t>ISO ePM1 55%</t>
  </si>
  <si>
    <t>ISO ePM1 50%</t>
  </si>
  <si>
    <t>ISO ePM2.5 95%</t>
  </si>
  <si>
    <t>ISO ePM2.5 90%</t>
  </si>
  <si>
    <t>ISO ePM2.5 85%</t>
  </si>
  <si>
    <t>ISO ePM2.5 80%</t>
  </si>
  <si>
    <t>ISO ePM2.5 75%</t>
  </si>
  <si>
    <t>ISO ePM2.5 70%</t>
  </si>
  <si>
    <t>ISO ePM2.5 65%</t>
  </si>
  <si>
    <t>ISO ePM2.5 60%</t>
  </si>
  <si>
    <t>ISO ePM2.5 55%</t>
  </si>
  <si>
    <t>ISO ePM2.5 50%</t>
  </si>
  <si>
    <t>ISO ePM10 50%</t>
  </si>
  <si>
    <t>ISO ePM10 95%</t>
  </si>
  <si>
    <t>ISO ePM10 90%</t>
  </si>
  <si>
    <t>ISO ePM10 85%</t>
  </si>
  <si>
    <t>ISO ePM10 80%</t>
  </si>
  <si>
    <t>ISO ePM10 75%</t>
  </si>
  <si>
    <t>ISO ePM10 70%</t>
  </si>
  <si>
    <t>ISO ePM10 65%</t>
  </si>
  <si>
    <t>ISO ePM10 60%</t>
  </si>
  <si>
    <t>ISO ePM10 55%</t>
  </si>
  <si>
    <t>Classification</t>
  </si>
  <si>
    <t>ISO Coarse 95%</t>
  </si>
  <si>
    <t>ISO Coarse 90%</t>
  </si>
  <si>
    <t>ISO Coarse 85%</t>
  </si>
  <si>
    <t>ISO Coarse 80%</t>
  </si>
  <si>
    <t>ISO Coarse 75%</t>
  </si>
  <si>
    <t>ISO Coarse 70%</t>
  </si>
  <si>
    <t>ISO Coarse 65%</t>
  </si>
  <si>
    <t>ISO Coarse 60%</t>
  </si>
  <si>
    <t>ISO Coarse 55%</t>
  </si>
  <si>
    <t>ISO Coarse 50%</t>
  </si>
  <si>
    <r>
      <t>ePM</t>
    </r>
    <r>
      <rPr>
        <vertAlign val="subscript"/>
        <sz val="9"/>
        <color theme="1"/>
        <rFont val="Calibri"/>
        <family val="2"/>
        <charset val="238"/>
      </rPr>
      <t>10,s1</t>
    </r>
  </si>
  <si>
    <r>
      <t>ePM</t>
    </r>
    <r>
      <rPr>
        <vertAlign val="subscript"/>
        <sz val="9"/>
        <color theme="1"/>
        <rFont val="Calibri"/>
        <family val="2"/>
        <charset val="238"/>
      </rPr>
      <t>2.5,s1</t>
    </r>
  </si>
  <si>
    <r>
      <t>ePM</t>
    </r>
    <r>
      <rPr>
        <vertAlign val="subscript"/>
        <sz val="9"/>
        <color theme="1"/>
        <rFont val="Calibri"/>
        <family val="2"/>
        <charset val="238"/>
      </rPr>
      <t>10,s2</t>
    </r>
  </si>
  <si>
    <r>
      <t>ePM</t>
    </r>
    <r>
      <rPr>
        <vertAlign val="subscript"/>
        <sz val="9"/>
        <color theme="1"/>
        <rFont val="Calibri"/>
        <family val="2"/>
        <charset val="238"/>
      </rPr>
      <t>2.5,s2</t>
    </r>
  </si>
  <si>
    <r>
      <t>PM</t>
    </r>
    <r>
      <rPr>
        <vertAlign val="subscript"/>
        <sz val="9"/>
        <color theme="1"/>
        <rFont val="Calibri"/>
        <family val="2"/>
        <charset val="238"/>
      </rPr>
      <t>2.5-10,mean,out</t>
    </r>
  </si>
  <si>
    <r>
      <t>PM</t>
    </r>
    <r>
      <rPr>
        <vertAlign val="subscript"/>
        <sz val="9"/>
        <color theme="1"/>
        <rFont val="Calibri"/>
        <family val="2"/>
        <charset val="238"/>
      </rPr>
      <t>&lt;2.5,mean,out</t>
    </r>
  </si>
  <si>
    <r>
      <t>PM</t>
    </r>
    <r>
      <rPr>
        <vertAlign val="subscript"/>
        <sz val="9"/>
        <color theme="1"/>
        <rFont val="Calibri"/>
        <family val="2"/>
        <charset val="238"/>
      </rPr>
      <t>10,mean,out</t>
    </r>
  </si>
  <si>
    <r>
      <t>PM</t>
    </r>
    <r>
      <rPr>
        <vertAlign val="subscript"/>
        <sz val="9"/>
        <color theme="1"/>
        <rFont val="Calibri"/>
        <family val="2"/>
        <charset val="238"/>
      </rPr>
      <t>2.5,mean,out</t>
    </r>
  </si>
  <si>
    <r>
      <t>ePM</t>
    </r>
    <r>
      <rPr>
        <vertAlign val="subscript"/>
        <sz val="9"/>
        <color theme="1"/>
        <rFont val="Verdana"/>
        <family val="2"/>
        <charset val="238"/>
      </rPr>
      <t>10,s1</t>
    </r>
  </si>
  <si>
    <r>
      <t>ePM</t>
    </r>
    <r>
      <rPr>
        <vertAlign val="subscript"/>
        <sz val="9"/>
        <color theme="1"/>
        <rFont val="Verdana"/>
        <family val="2"/>
        <charset val="238"/>
      </rPr>
      <t>2.5,s1</t>
    </r>
  </si>
  <si>
    <r>
      <t>ePM</t>
    </r>
    <r>
      <rPr>
        <vertAlign val="subscript"/>
        <sz val="9"/>
        <color theme="1"/>
        <rFont val="Verdana"/>
        <family val="2"/>
        <charset val="238"/>
      </rPr>
      <t>10,s2</t>
    </r>
  </si>
  <si>
    <r>
      <t>ePM</t>
    </r>
    <r>
      <rPr>
        <vertAlign val="subscript"/>
        <sz val="9"/>
        <color theme="1"/>
        <rFont val="Verdana"/>
        <family val="2"/>
        <charset val="238"/>
      </rPr>
      <t>2.5,s2</t>
    </r>
  </si>
  <si>
    <r>
      <t>PM</t>
    </r>
    <r>
      <rPr>
        <vertAlign val="subscript"/>
        <sz val="9"/>
        <color theme="1"/>
        <rFont val="Verdana"/>
        <family val="2"/>
        <charset val="238"/>
      </rPr>
      <t>10,mean,out</t>
    </r>
  </si>
  <si>
    <r>
      <t>µg/m</t>
    </r>
    <r>
      <rPr>
        <vertAlign val="superscript"/>
        <sz val="9"/>
        <color rgb="FF222222"/>
        <rFont val="Verdana"/>
        <family val="2"/>
        <charset val="238"/>
      </rPr>
      <t>3</t>
    </r>
  </si>
  <si>
    <r>
      <t>PM</t>
    </r>
    <r>
      <rPr>
        <vertAlign val="subscript"/>
        <sz val="9"/>
        <color theme="1"/>
        <rFont val="Verdana"/>
        <family val="2"/>
        <charset val="238"/>
      </rPr>
      <t>2.5,mean,out</t>
    </r>
  </si>
  <si>
    <r>
      <t>ePM</t>
    </r>
    <r>
      <rPr>
        <vertAlign val="subscript"/>
        <sz val="9"/>
        <color theme="1"/>
        <rFont val="Verdana"/>
        <family val="2"/>
        <charset val="238"/>
      </rPr>
      <t>10,cum</t>
    </r>
  </si>
  <si>
    <r>
      <t>ePM</t>
    </r>
    <r>
      <rPr>
        <vertAlign val="subscript"/>
        <sz val="9"/>
        <color theme="1"/>
        <rFont val="Verdana"/>
        <family val="2"/>
        <charset val="238"/>
      </rPr>
      <t>2.5,cum</t>
    </r>
  </si>
  <si>
    <r>
      <t>PM</t>
    </r>
    <r>
      <rPr>
        <vertAlign val="subscript"/>
        <sz val="9"/>
        <color theme="1"/>
        <rFont val="Verdana"/>
        <family val="2"/>
        <charset val="238"/>
      </rPr>
      <t>10,mean,sup</t>
    </r>
  </si>
  <si>
    <r>
      <t>PM</t>
    </r>
    <r>
      <rPr>
        <vertAlign val="subscript"/>
        <sz val="9"/>
        <color theme="1"/>
        <rFont val="Verdana"/>
        <family val="2"/>
        <charset val="238"/>
      </rPr>
      <t>2.5,mean,sup</t>
    </r>
  </si>
  <si>
    <t>G3 (EN 779: 2012)</t>
  </si>
  <si>
    <t>G4 (EN 779: 2012)</t>
  </si>
  <si>
    <t>M5 (EN 779: 2012)</t>
  </si>
  <si>
    <t>M6 (EN 779: 2012)</t>
  </si>
  <si>
    <t>F7 (EN 779: 2012)</t>
  </si>
  <si>
    <t>F8 (EN 779: 2012)</t>
  </si>
  <si>
    <t>F9 (EN 779: 2012)</t>
  </si>
  <si>
    <r>
      <t>PM</t>
    </r>
    <r>
      <rPr>
        <vertAlign val="subscript"/>
        <sz val="9"/>
        <color theme="1"/>
        <rFont val="Calibri"/>
        <family val="2"/>
        <charset val="238"/>
      </rPr>
      <t>2.5-10,mean,sup</t>
    </r>
  </si>
  <si>
    <r>
      <t>PM</t>
    </r>
    <r>
      <rPr>
        <vertAlign val="subscript"/>
        <sz val="9"/>
        <color theme="1"/>
        <rFont val="Calibri"/>
        <family val="2"/>
        <charset val="238"/>
      </rPr>
      <t>&lt;2.5,mean,sup</t>
    </r>
  </si>
  <si>
    <r>
      <t>PM</t>
    </r>
    <r>
      <rPr>
        <vertAlign val="subscript"/>
        <sz val="9"/>
        <color rgb="FF222222"/>
        <rFont val="Verdana"/>
        <family val="2"/>
        <charset val="238"/>
      </rPr>
      <t>10,mean,sup</t>
    </r>
  </si>
  <si>
    <r>
      <t>PM</t>
    </r>
    <r>
      <rPr>
        <vertAlign val="subscript"/>
        <sz val="9"/>
        <color rgb="FF222222"/>
        <rFont val="Verdana"/>
        <family val="2"/>
        <charset val="238"/>
      </rPr>
      <t>2.5,mean,sup</t>
    </r>
  </si>
  <si>
    <r>
      <t>PM</t>
    </r>
    <r>
      <rPr>
        <vertAlign val="subscript"/>
        <sz val="9"/>
        <color rgb="FF222222"/>
        <rFont val="Verdana"/>
        <family val="2"/>
        <charset val="238"/>
      </rPr>
      <t>10,mean,out</t>
    </r>
  </si>
  <si>
    <r>
      <t>PM</t>
    </r>
    <r>
      <rPr>
        <vertAlign val="subscript"/>
        <sz val="9"/>
        <color rgb="FF222222"/>
        <rFont val="Verdana"/>
        <family val="2"/>
        <charset val="238"/>
      </rPr>
      <t>2.5,mean,out</t>
    </r>
  </si>
  <si>
    <r>
      <t>ePM</t>
    </r>
    <r>
      <rPr>
        <b/>
        <vertAlign val="subscript"/>
        <sz val="9"/>
        <rFont val="Calibri"/>
        <family val="2"/>
        <charset val="238"/>
      </rPr>
      <t>1</t>
    </r>
  </si>
  <si>
    <r>
      <t>ePM</t>
    </r>
    <r>
      <rPr>
        <b/>
        <vertAlign val="subscript"/>
        <sz val="9"/>
        <rFont val="Calibri"/>
        <family val="2"/>
        <charset val="238"/>
      </rPr>
      <t>2.5</t>
    </r>
  </si>
  <si>
    <r>
      <t>ePM</t>
    </r>
    <r>
      <rPr>
        <b/>
        <vertAlign val="subscript"/>
        <sz val="9"/>
        <rFont val="Calibri"/>
        <family val="2"/>
        <charset val="238"/>
      </rPr>
      <t>10</t>
    </r>
  </si>
  <si>
    <t>This project receives funding from the Horizon 2020 European Union Research and Innovation Programme under Grant Agreement No 845958</t>
  </si>
  <si>
    <t>Jerzy Kwiatkowski, Adrian Chmielewski</t>
  </si>
  <si>
    <t>jkwiatkowski@nape.pl</t>
  </si>
  <si>
    <t xml:space="preserve">X-tendo Feature 3: Outdoor air pollution </t>
  </si>
  <si>
    <t>wynik</t>
  </si>
  <si>
    <r>
      <t>ePM10</t>
    </r>
    <r>
      <rPr>
        <vertAlign val="subscript"/>
        <sz val="9"/>
        <color theme="1"/>
        <rFont val="Verdana"/>
        <family val="2"/>
        <charset val="238"/>
      </rPr>
      <t>cum</t>
    </r>
  </si>
  <si>
    <r>
      <t>ePM2.5</t>
    </r>
    <r>
      <rPr>
        <vertAlign val="subscript"/>
        <sz val="9"/>
        <color theme="1"/>
        <rFont val="Verdana"/>
        <family val="2"/>
        <charset val="238"/>
      </rPr>
      <t>cum</t>
    </r>
  </si>
  <si>
    <t>2.0</t>
  </si>
  <si>
    <t>Arkusz roboczy 1</t>
  </si>
  <si>
    <t>Arkusz roboczy 2</t>
  </si>
  <si>
    <r>
      <t>Skuteczność filtracji cząstek PM</t>
    </r>
    <r>
      <rPr>
        <vertAlign val="subscript"/>
        <sz val="9"/>
        <color theme="1"/>
        <rFont val="Verdana"/>
        <family val="2"/>
        <charset val="238"/>
      </rPr>
      <t>10</t>
    </r>
    <r>
      <rPr>
        <sz val="9"/>
        <color theme="1"/>
        <rFont val="Verdana"/>
        <family val="2"/>
        <charset val="238"/>
      </rPr>
      <t xml:space="preserve"> i PM</t>
    </r>
    <r>
      <rPr>
        <vertAlign val="subscript"/>
        <sz val="9"/>
        <color theme="1"/>
        <rFont val="Verdana"/>
        <family val="2"/>
        <charset val="238"/>
      </rPr>
      <t>2,5</t>
    </r>
  </si>
  <si>
    <t>Wartość domyślna</t>
  </si>
  <si>
    <t>Wartość użytkownika</t>
  </si>
  <si>
    <t>-</t>
  </si>
  <si>
    <t>Stopień filtracji 2 - filtracja dokładna</t>
  </si>
  <si>
    <t>Stopień filtracji 1 - filtracja wstępna</t>
  </si>
  <si>
    <t>Statystyki jakości powietrza 
Europejskiej Agencji Środowiska</t>
  </si>
  <si>
    <r>
      <t>Stężenie graniczne [µg/m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</si>
  <si>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r>
      <t>Steżenie garaniczne [µg/m</t>
    </r>
    <r>
      <rPr>
        <vertAlign val="superscript"/>
        <sz val="9"/>
        <color theme="1"/>
        <rFont val="Verdana"/>
        <family val="2"/>
        <charset val="238"/>
      </rPr>
      <t>3</t>
    </r>
    <r>
      <rPr>
        <sz val="9"/>
        <color theme="1"/>
        <rFont val="Verdana"/>
        <family val="2"/>
        <charset val="238"/>
      </rPr>
      <t>]</t>
    </r>
  </si>
  <si>
    <t>Nie dotyczy</t>
  </si>
  <si>
    <t xml:space="preserve">Umiarkowany </t>
  </si>
  <si>
    <t>Dobry</t>
  </si>
  <si>
    <t xml:space="preserve">Dostateczny </t>
  </si>
  <si>
    <t>Zły</t>
  </si>
  <si>
    <t>Bardzo zły</t>
  </si>
  <si>
    <t xml:space="preserve">Niebezpieczny </t>
  </si>
  <si>
    <t>Bardzo dobry</t>
  </si>
  <si>
    <t>Lepszy od dobrego</t>
  </si>
  <si>
    <t>Doskonały</t>
  </si>
  <si>
    <t>Indeks</t>
  </si>
  <si>
    <r>
      <t>Szacowane średnie roczne stężenie PM</t>
    </r>
    <r>
      <rPr>
        <vertAlign val="subscript"/>
        <sz val="9"/>
        <color theme="1"/>
        <rFont val="Verdana"/>
        <family val="2"/>
        <charset val="238"/>
      </rPr>
      <t>10</t>
    </r>
    <r>
      <rPr>
        <sz val="9"/>
        <color theme="1"/>
        <rFont val="Verdana"/>
        <family val="2"/>
        <charset val="238"/>
      </rPr>
      <t xml:space="preserve"> i PM</t>
    </r>
    <r>
      <rPr>
        <vertAlign val="subscript"/>
        <sz val="9"/>
        <color theme="1"/>
        <rFont val="Verdana"/>
        <family val="2"/>
        <charset val="238"/>
      </rPr>
      <t>2.5</t>
    </r>
    <r>
      <rPr>
        <sz val="9"/>
        <color theme="1"/>
        <rFont val="Verdana"/>
        <family val="2"/>
        <charset val="238"/>
      </rPr>
      <t xml:space="preserve"> 
w nawiewanym powietrzu w ocenianej lokalizacji</t>
    </r>
  </si>
  <si>
    <r>
      <t>Na podstawie szacowanego średnio rocznego stężenia PM</t>
    </r>
    <r>
      <rPr>
        <i/>
        <vertAlign val="subscript"/>
        <sz val="8"/>
        <color theme="1"/>
        <rFont val="Verdana"/>
        <family val="2"/>
        <charset val="238"/>
      </rPr>
      <t>10</t>
    </r>
    <r>
      <rPr>
        <i/>
        <sz val="8"/>
        <color theme="1"/>
        <rFont val="Verdana"/>
        <family val="2"/>
        <charset val="238"/>
      </rPr>
      <t xml:space="preserve"> 
i PM</t>
    </r>
    <r>
      <rPr>
        <i/>
        <vertAlign val="subscript"/>
        <sz val="8"/>
        <color theme="1"/>
        <rFont val="Verdana"/>
        <family val="2"/>
        <charset val="238"/>
      </rPr>
      <t>2,5</t>
    </r>
    <r>
      <rPr>
        <i/>
        <sz val="8"/>
        <color theme="1"/>
        <rFont val="Verdana"/>
        <family val="2"/>
        <charset val="238"/>
      </rPr>
      <t xml:space="preserve"> w nawiewanym powietrzu w ocenianej lokalizacji</t>
    </r>
  </si>
  <si>
    <r>
      <t>Na podstawie średnio rocznego stężenia PM</t>
    </r>
    <r>
      <rPr>
        <i/>
        <vertAlign val="subscript"/>
        <sz val="8"/>
        <color theme="1"/>
        <rFont val="Verdana"/>
        <family val="2"/>
        <charset val="238"/>
      </rPr>
      <t>10</t>
    </r>
    <r>
      <rPr>
        <i/>
        <sz val="8"/>
        <color theme="1"/>
        <rFont val="Verdana"/>
        <family val="2"/>
        <charset val="238"/>
      </rPr>
      <t xml:space="preserve"> i PM</t>
    </r>
    <r>
      <rPr>
        <i/>
        <vertAlign val="subscript"/>
        <sz val="8"/>
        <color theme="1"/>
        <rFont val="Verdana"/>
        <family val="2"/>
        <charset val="238"/>
      </rPr>
      <t>2,5</t>
    </r>
    <r>
      <rPr>
        <i/>
        <sz val="8"/>
        <color theme="1"/>
        <rFont val="Verdana"/>
        <family val="2"/>
        <charset val="238"/>
      </rPr>
      <t xml:space="preserve"> 
w powietrzu zewnętrznym w ocenianej lokalizacji</t>
    </r>
  </si>
  <si>
    <t xml:space="preserve">Skumulowana skuteczność systemu filtracji </t>
  </si>
  <si>
    <r>
      <t>Średnie roczne stężenie PM</t>
    </r>
    <r>
      <rPr>
        <b/>
        <vertAlign val="subscript"/>
        <sz val="10"/>
        <color theme="1"/>
        <rFont val="Verdana"/>
        <family val="2"/>
        <charset val="238"/>
      </rPr>
      <t xml:space="preserve">10 </t>
    </r>
    <r>
      <rPr>
        <b/>
        <sz val="10"/>
        <color theme="1"/>
        <rFont val="Verdana"/>
        <family val="2"/>
        <charset val="238"/>
      </rPr>
      <t>i PM</t>
    </r>
    <r>
      <rPr>
        <b/>
        <vertAlign val="subscript"/>
        <sz val="10"/>
        <color theme="1"/>
        <rFont val="Verdana"/>
        <family val="2"/>
        <charset val="238"/>
      </rPr>
      <t>2,5</t>
    </r>
    <r>
      <rPr>
        <b/>
        <sz val="10"/>
        <color theme="1"/>
        <rFont val="Verdana"/>
        <family val="2"/>
        <charset val="238"/>
      </rPr>
      <t xml:space="preserve"> dla lokalizacji ocenianego systemu wentlacji </t>
    </r>
  </si>
  <si>
    <t>System filtracji i klasa filtrów</t>
  </si>
  <si>
    <t>System wentylacji z filtrem pojedyńczym lub dwudstopniową filtracją. Klasa filtrów wg 
PN EN ISO 16890 lub PN EN 779:2012</t>
  </si>
  <si>
    <t>Autorzy</t>
  </si>
  <si>
    <t>Aktualizacja</t>
  </si>
  <si>
    <t>Wersja:</t>
  </si>
  <si>
    <t>Kontakt:</t>
  </si>
  <si>
    <t>INDEKS CZYSTOŚCI POWIETRZA WEWNĘTRZNEGO</t>
  </si>
  <si>
    <t>Indeks czystości powietrza wewnętrznego</t>
  </si>
  <si>
    <r>
      <t xml:space="preserve">Indeks czystości powietrza zewnętrznego
</t>
    </r>
    <r>
      <rPr>
        <sz val="8"/>
        <color theme="1"/>
        <rFont val="Verdana"/>
        <family val="2"/>
        <charset val="238"/>
      </rPr>
      <t>(na podstawie Europejskiego wskaźnika jakości powietrza)</t>
    </r>
  </si>
  <si>
    <t>Indeks czystości
powietrza zewnętrznego</t>
  </si>
  <si>
    <t>Indeks czystości 
powietrza wewnętrznego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</si>
</sst>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6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222222"/>
      <name val="Calibri"/>
      <family val="2"/>
      <charset val="238"/>
      <scheme val="minor"/>
    </font>
    <font>
      <vertAlign val="superscript"/>
      <sz val="9"/>
      <color rgb="FF222222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9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9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vertAlign val="subscript"/>
      <sz val="9"/>
      <color theme="1"/>
      <name val="Verdana"/>
      <family val="2"/>
      <charset val="238"/>
    </font>
    <font>
      <sz val="9"/>
      <color rgb="FF222222"/>
      <name val="Verdana"/>
      <family val="2"/>
      <charset val="238"/>
    </font>
    <font>
      <vertAlign val="superscript"/>
      <sz val="9"/>
      <color rgb="FF222222"/>
      <name val="Verdana"/>
      <family val="2"/>
      <charset val="238"/>
    </font>
    <font>
      <i/>
      <sz val="8"/>
      <color theme="1"/>
      <name val="Verdana"/>
      <family val="2"/>
      <charset val="238"/>
    </font>
    <font>
      <vertAlign val="superscript"/>
      <sz val="9"/>
      <color theme="1"/>
      <name val="Verdana"/>
      <family val="2"/>
      <charset val="238"/>
    </font>
    <font>
      <vertAlign val="subscript"/>
      <sz val="9"/>
      <color rgb="FF222222"/>
      <name val="Verdana"/>
      <family val="2"/>
      <charset val="238"/>
    </font>
    <font>
      <b/>
      <sz val="9"/>
      <name val="Calibri"/>
      <family val="2"/>
      <charset val="238"/>
    </font>
    <font>
      <b/>
      <vertAlign val="subscript"/>
      <sz val="9"/>
      <name val="Calibri"/>
      <family val="2"/>
      <charset val="238"/>
    </font>
    <font>
      <i/>
      <sz val="9"/>
      <name val="Calibri"/>
      <family val="2"/>
      <charset val="238"/>
    </font>
    <font>
      <u/>
      <sz val="9"/>
      <color theme="10"/>
      <name val="Calibri"/>
      <family val="2"/>
      <charset val="238"/>
    </font>
    <font>
      <b/>
      <sz val="14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vertAlign val="subscript"/>
      <sz val="8"/>
      <color theme="1"/>
      <name val="Verdana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Verdana"/>
      <family val="2"/>
      <charset val="238"/>
    </font>
    <font>
      <sz val="8"/>
      <color theme="1"/>
      <name val="Verdana"/>
      <family val="2"/>
      <charset val="238"/>
    </font>
    <font>
      <b/>
      <vertAlign val="subscript"/>
      <sz val="10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26"/>
      <color rgb="FF009900"/>
      <name val="Calibri Light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D8EE9D"/>
        <bgColor indexed="64"/>
      </patternFill>
    </fill>
    <fill>
      <patternFill patternType="solid">
        <fgColor rgb="FF088E3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8" fillId="6" borderId="15" applyNumberFormat="0" applyAlignment="0" applyProtection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0" fontId="0" fillId="0" borderId="2" xfId="0" applyBorder="1" applyAlignment="1">
      <alignment horizontal="left"/>
    </xf>
    <xf numFmtId="9" fontId="0" fillId="0" borderId="0" xfId="1" applyFont="1"/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9" fontId="8" fillId="0" borderId="2" xfId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9" fontId="9" fillId="0" borderId="2" xfId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NumberFormat="1"/>
    <xf numFmtId="165" fontId="9" fillId="0" borderId="4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6" fillId="0" borderId="0" xfId="0" applyFont="1" applyBorder="1"/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9" fontId="24" fillId="0" borderId="0" xfId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0" fillId="0" borderId="0" xfId="0" applyBorder="1"/>
    <xf numFmtId="0" fontId="25" fillId="0" borderId="0" xfId="2"/>
    <xf numFmtId="165" fontId="0" fillId="0" borderId="2" xfId="1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27" fillId="0" borderId="0" xfId="3"/>
    <xf numFmtId="0" fontId="0" fillId="0" borderId="0" xfId="4" applyFont="1" applyFill="1" applyBorder="1" applyAlignment="1"/>
    <xf numFmtId="0" fontId="31" fillId="0" borderId="0" xfId="4" applyFont="1" applyFill="1" applyBorder="1" applyAlignment="1"/>
    <xf numFmtId="0" fontId="0" fillId="8" borderId="0" xfId="4" applyFont="1" applyFill="1" applyBorder="1" applyAlignment="1"/>
    <xf numFmtId="0" fontId="29" fillId="8" borderId="0" xfId="4" applyFont="1" applyFill="1" applyBorder="1" applyAlignment="1"/>
    <xf numFmtId="0" fontId="30" fillId="8" borderId="0" xfId="4" applyFont="1" applyFill="1" applyBorder="1" applyAlignment="1"/>
    <xf numFmtId="0" fontId="32" fillId="8" borderId="0" xfId="4" applyFont="1" applyFill="1" applyBorder="1" applyAlignment="1"/>
    <xf numFmtId="0" fontId="27" fillId="8" borderId="0" xfId="3" applyFill="1"/>
    <xf numFmtId="0" fontId="0" fillId="8" borderId="0" xfId="4" applyFont="1" applyFill="1" applyBorder="1" applyAlignment="1">
      <alignment horizontal="left"/>
    </xf>
    <xf numFmtId="0" fontId="0" fillId="8" borderId="0" xfId="4" applyFont="1" applyFill="1" applyBorder="1" applyAlignment="1">
      <alignment horizontal="right"/>
    </xf>
    <xf numFmtId="14" fontId="0" fillId="8" borderId="0" xfId="4" applyNumberFormat="1" applyFont="1" applyFill="1" applyBorder="1" applyAlignment="1">
      <alignment horizontal="left"/>
    </xf>
    <xf numFmtId="164" fontId="0" fillId="8" borderId="0" xfId="4" applyNumberFormat="1" applyFont="1" applyFill="1" applyBorder="1" applyAlignment="1">
      <alignment horizontal="left"/>
    </xf>
    <xf numFmtId="0" fontId="25" fillId="8" borderId="0" xfId="2" applyFill="1"/>
    <xf numFmtId="9" fontId="14" fillId="2" borderId="2" xfId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1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vertical="center"/>
      <protection hidden="1"/>
    </xf>
    <xf numFmtId="0" fontId="0" fillId="7" borderId="10" xfId="0" applyFill="1" applyBorder="1" applyAlignment="1" applyProtection="1">
      <alignment vertical="center"/>
      <protection hidden="1"/>
    </xf>
    <xf numFmtId="0" fontId="0" fillId="7" borderId="11" xfId="0" applyFill="1" applyBorder="1" applyAlignment="1" applyProtection="1">
      <alignment vertical="center"/>
      <protection hidden="1"/>
    </xf>
    <xf numFmtId="0" fontId="14" fillId="0" borderId="2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vertical="center"/>
      <protection hidden="1"/>
    </xf>
    <xf numFmtId="0" fontId="0" fillId="7" borderId="12" xfId="0" applyFill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165" fontId="11" fillId="0" borderId="2" xfId="1" applyNumberFormat="1" applyFont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vertical="center"/>
      <protection hidden="1"/>
    </xf>
    <xf numFmtId="0" fontId="0" fillId="7" borderId="8" xfId="0" applyFill="1" applyBorder="1" applyAlignment="1" applyProtection="1">
      <alignment vertical="center"/>
      <protection hidden="1"/>
    </xf>
    <xf numFmtId="0" fontId="0" fillId="7" borderId="1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164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164" fontId="11" fillId="1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" xfId="0" applyBorder="1"/>
    <xf numFmtId="0" fontId="35" fillId="0" borderId="2" xfId="0" applyFont="1" applyBorder="1"/>
    <xf numFmtId="1" fontId="0" fillId="0" borderId="2" xfId="0" applyNumberFormat="1" applyBorder="1"/>
    <xf numFmtId="0" fontId="0" fillId="0" borderId="2" xfId="0" applyFill="1" applyBorder="1"/>
    <xf numFmtId="0" fontId="36" fillId="0" borderId="9" xfId="3" applyFont="1" applyBorder="1"/>
    <xf numFmtId="0" fontId="36" fillId="0" borderId="10" xfId="3" applyFont="1" applyBorder="1"/>
    <xf numFmtId="0" fontId="36" fillId="0" borderId="11" xfId="3" applyFont="1" applyBorder="1"/>
    <xf numFmtId="0" fontId="36" fillId="0" borderId="7" xfId="3" applyFont="1" applyBorder="1"/>
    <xf numFmtId="0" fontId="36" fillId="0" borderId="0" xfId="3" applyFont="1" applyBorder="1"/>
    <xf numFmtId="0" fontId="36" fillId="0" borderId="12" xfId="3" applyFont="1" applyBorder="1"/>
    <xf numFmtId="0" fontId="36" fillId="0" borderId="13" xfId="3" applyFont="1" applyBorder="1"/>
    <xf numFmtId="0" fontId="36" fillId="0" borderId="8" xfId="3" applyFont="1" applyBorder="1"/>
    <xf numFmtId="0" fontId="36" fillId="0" borderId="14" xfId="3" applyFont="1" applyBorder="1"/>
    <xf numFmtId="0" fontId="11" fillId="0" borderId="2" xfId="3" applyFont="1" applyBorder="1" applyAlignment="1">
      <alignment horizontal="center" vertical="center"/>
    </xf>
    <xf numFmtId="0" fontId="39" fillId="0" borderId="12" xfId="0" applyFont="1" applyBorder="1" applyAlignment="1" applyProtection="1">
      <alignment vertical="center"/>
      <protection hidden="1"/>
    </xf>
    <xf numFmtId="165" fontId="12" fillId="0" borderId="2" xfId="1" applyNumberFormat="1" applyFont="1" applyBorder="1" applyAlignment="1">
      <alignment horizontal="center" vertical="center"/>
    </xf>
    <xf numFmtId="0" fontId="34" fillId="9" borderId="16" xfId="3" applyFont="1" applyFill="1" applyBorder="1" applyAlignment="1">
      <alignment horizontal="center" vertical="center" wrapText="1" shrinkToFit="1"/>
    </xf>
    <xf numFmtId="0" fontId="34" fillId="9" borderId="17" xfId="3" applyFont="1" applyFill="1" applyBorder="1" applyAlignment="1">
      <alignment horizontal="center" vertical="center" wrapText="1" shrinkToFit="1"/>
    </xf>
    <xf numFmtId="0" fontId="34" fillId="9" borderId="18" xfId="3" applyFont="1" applyFill="1" applyBorder="1" applyAlignment="1">
      <alignment horizontal="center" vertical="center" wrapText="1" shrinkToFit="1"/>
    </xf>
    <xf numFmtId="0" fontId="34" fillId="9" borderId="19" xfId="3" applyFont="1" applyFill="1" applyBorder="1" applyAlignment="1">
      <alignment horizontal="center" vertical="center" wrapText="1" shrinkToFit="1"/>
    </xf>
    <xf numFmtId="0" fontId="34" fillId="9" borderId="0" xfId="3" applyFont="1" applyFill="1" applyAlignment="1">
      <alignment horizontal="center" vertical="center" wrapText="1" shrinkToFit="1"/>
    </xf>
    <xf numFmtId="0" fontId="34" fillId="9" borderId="20" xfId="3" applyFont="1" applyFill="1" applyBorder="1" applyAlignment="1">
      <alignment horizontal="center" vertical="center" wrapText="1" shrinkToFit="1"/>
    </xf>
    <xf numFmtId="0" fontId="34" fillId="9" borderId="21" xfId="3" applyFont="1" applyFill="1" applyBorder="1" applyAlignment="1">
      <alignment horizontal="center" vertical="center" wrapText="1" shrinkToFit="1"/>
    </xf>
    <xf numFmtId="0" fontId="34" fillId="9" borderId="22" xfId="3" applyFont="1" applyFill="1" applyBorder="1" applyAlignment="1">
      <alignment horizontal="center" vertical="center" wrapText="1" shrinkToFit="1"/>
    </xf>
    <xf numFmtId="0" fontId="34" fillId="9" borderId="23" xfId="3" applyFont="1" applyFill="1" applyBorder="1" applyAlignment="1">
      <alignment horizontal="center" vertical="center" wrapText="1" shrinkToFit="1"/>
    </xf>
    <xf numFmtId="0" fontId="12" fillId="0" borderId="2" xfId="3" applyFont="1" applyBorder="1" applyAlignment="1">
      <alignment horizontal="center" vertical="center"/>
    </xf>
    <xf numFmtId="0" fontId="44" fillId="0" borderId="2" xfId="3" applyFont="1" applyBorder="1" applyAlignment="1">
      <alignment horizontal="center" vertical="center" wrapText="1"/>
    </xf>
    <xf numFmtId="0" fontId="44" fillId="0" borderId="2" xfId="3" applyFont="1" applyBorder="1" applyAlignment="1">
      <alignment horizontal="center" vertical="center"/>
    </xf>
    <xf numFmtId="0" fontId="43" fillId="0" borderId="2" xfId="3" applyFont="1" applyBorder="1" applyAlignment="1">
      <alignment horizontal="center" vertical="center" wrapText="1"/>
    </xf>
    <xf numFmtId="0" fontId="43" fillId="0" borderId="2" xfId="3" applyFont="1" applyBorder="1" applyAlignment="1">
      <alignment horizontal="center" vertical="center"/>
    </xf>
    <xf numFmtId="0" fontId="43" fillId="0" borderId="4" xfId="3" applyFont="1" applyBorder="1" applyAlignment="1">
      <alignment horizontal="center" vertical="center" wrapText="1"/>
    </xf>
    <xf numFmtId="0" fontId="43" fillId="0" borderId="6" xfId="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right" vertical="center"/>
      <protection hidden="1"/>
    </xf>
    <xf numFmtId="0" fontId="8" fillId="0" borderId="5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9" fillId="5" borderId="13" xfId="0" applyFont="1" applyFill="1" applyBorder="1" applyAlignment="1" applyProtection="1">
      <alignment horizontal="center" vertical="center" wrapText="1"/>
      <protection hidden="1"/>
    </xf>
    <xf numFmtId="0" fontId="19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14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9" fillId="4" borderId="13" xfId="0" applyFont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 applyProtection="1">
      <alignment horizontal="center" vertical="center" wrapText="1"/>
      <protection hidden="1"/>
    </xf>
    <xf numFmtId="0" fontId="19" fillId="4" borderId="14" xfId="0" applyFont="1" applyFill="1" applyBorder="1" applyAlignment="1" applyProtection="1">
      <alignment horizontal="center" vertical="center" wrapText="1"/>
      <protection hidden="1"/>
    </xf>
    <xf numFmtId="0" fontId="40" fillId="11" borderId="9" xfId="2" applyFont="1" applyFill="1" applyBorder="1" applyAlignment="1" applyProtection="1">
      <alignment horizontal="center" vertical="center" wrapText="1"/>
      <protection hidden="1"/>
    </xf>
    <xf numFmtId="0" fontId="40" fillId="11" borderId="10" xfId="2" applyFont="1" applyFill="1" applyBorder="1" applyAlignment="1" applyProtection="1">
      <alignment horizontal="center" vertical="center" wrapText="1"/>
      <protection hidden="1"/>
    </xf>
    <xf numFmtId="0" fontId="40" fillId="11" borderId="11" xfId="2" applyFont="1" applyFill="1" applyBorder="1" applyAlignment="1" applyProtection="1">
      <alignment horizontal="center" vertical="center" wrapText="1"/>
      <protection hidden="1"/>
    </xf>
    <xf numFmtId="0" fontId="40" fillId="11" borderId="7" xfId="2" applyFont="1" applyFill="1" applyBorder="1" applyAlignment="1" applyProtection="1">
      <alignment horizontal="center" vertical="center" wrapText="1"/>
      <protection hidden="1"/>
    </xf>
    <xf numFmtId="0" fontId="40" fillId="11" borderId="0" xfId="2" applyFont="1" applyFill="1" applyBorder="1" applyAlignment="1" applyProtection="1">
      <alignment horizontal="center" vertical="center" wrapText="1"/>
      <protection hidden="1"/>
    </xf>
    <xf numFmtId="0" fontId="40" fillId="11" borderId="12" xfId="2" applyFont="1" applyFill="1" applyBorder="1" applyAlignment="1" applyProtection="1">
      <alignment horizontal="center" vertical="center" wrapText="1"/>
      <protection hidden="1"/>
    </xf>
    <xf numFmtId="0" fontId="40" fillId="11" borderId="13" xfId="2" applyFont="1" applyFill="1" applyBorder="1" applyAlignment="1" applyProtection="1">
      <alignment horizontal="center" vertical="center" wrapText="1"/>
      <protection hidden="1"/>
    </xf>
    <xf numFmtId="0" fontId="40" fillId="11" borderId="8" xfId="2" applyFont="1" applyFill="1" applyBorder="1" applyAlignment="1" applyProtection="1">
      <alignment horizontal="center" vertical="center" wrapText="1"/>
      <protection hidden="1"/>
    </xf>
    <xf numFmtId="0" fontId="40" fillId="11" borderId="14" xfId="2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45" fillId="0" borderId="4" xfId="0" applyFont="1" applyBorder="1" applyAlignment="1" applyProtection="1">
      <alignment horizontal="center" vertical="center" wrapText="1"/>
      <protection hidden="1"/>
    </xf>
    <xf numFmtId="0" fontId="45" fillId="0" borderId="5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locked="0" hidden="1"/>
    </xf>
    <xf numFmtId="0" fontId="11" fillId="2" borderId="5" xfId="0" applyFont="1" applyFill="1" applyBorder="1" applyAlignment="1" applyProtection="1">
      <alignment horizontal="center" vertical="center"/>
      <protection locked="0" hidden="1"/>
    </xf>
    <xf numFmtId="0" fontId="11" fillId="2" borderId="6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6" fillId="4" borderId="9" xfId="0" applyFont="1" applyFill="1" applyBorder="1" applyAlignment="1" applyProtection="1">
      <alignment horizontal="center" vertical="center" wrapText="1" readingOrder="1"/>
      <protection hidden="1"/>
    </xf>
    <xf numFmtId="0" fontId="26" fillId="4" borderId="10" xfId="0" applyFont="1" applyFill="1" applyBorder="1" applyAlignment="1" applyProtection="1">
      <alignment horizontal="center" vertical="center" readingOrder="1"/>
      <protection hidden="1"/>
    </xf>
    <xf numFmtId="0" fontId="26" fillId="4" borderId="11" xfId="0" applyFont="1" applyFill="1" applyBorder="1" applyAlignment="1" applyProtection="1">
      <alignment horizontal="center" vertical="center" readingOrder="1"/>
      <protection hidden="1"/>
    </xf>
    <xf numFmtId="0" fontId="26" fillId="4" borderId="7" xfId="0" applyFont="1" applyFill="1" applyBorder="1" applyAlignment="1" applyProtection="1">
      <alignment horizontal="center" vertical="center" readingOrder="1"/>
      <protection hidden="1"/>
    </xf>
    <xf numFmtId="0" fontId="26" fillId="4" borderId="0" xfId="0" applyFont="1" applyFill="1" applyBorder="1" applyAlignment="1" applyProtection="1">
      <alignment horizontal="center" vertical="center" readingOrder="1"/>
      <protection hidden="1"/>
    </xf>
    <xf numFmtId="0" fontId="26" fillId="4" borderId="12" xfId="0" applyFont="1" applyFill="1" applyBorder="1" applyAlignment="1" applyProtection="1">
      <alignment horizontal="center" vertical="center" readingOrder="1"/>
      <protection hidden="1"/>
    </xf>
    <xf numFmtId="0" fontId="15" fillId="5" borderId="9" xfId="0" applyFont="1" applyFill="1" applyBorder="1" applyAlignment="1" applyProtection="1">
      <alignment horizontal="center" vertical="center" wrapText="1"/>
      <protection hidden="1"/>
    </xf>
    <xf numFmtId="0" fontId="15" fillId="5" borderId="10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15" fillId="5" borderId="7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 readingOrder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8" xfId="0" applyFont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</cellXfs>
  <cellStyles count="6">
    <cellStyle name="Dane wejściowe 2" xfId="4" xr:uid="{00000000-0005-0000-0000-000000000000}"/>
    <cellStyle name="Hiperłącze" xfId="2" builtinId="8"/>
    <cellStyle name="Hiperłącze 2" xfId="5" xr:uid="{00000000-0005-0000-0000-000002000000}"/>
    <cellStyle name="Normalny" xfId="0" builtinId="0"/>
    <cellStyle name="Normalny 2" xfId="3" xr:uid="{00000000-0005-0000-0000-000004000000}"/>
    <cellStyle name="Procentowy" xfId="1" builtinId="5"/>
  </cellStyles>
  <dxfs count="0"/>
  <tableStyles count="0" defaultTableStyle="TableStyleMedium2" defaultPivotStyle="PivotStyleLight16"/>
  <colors>
    <mruColors>
      <color rgb="FFD8EE9D"/>
      <color rgb="FF33CCCC"/>
      <color rgb="FF66FFFF"/>
      <color rgb="FF00CC00"/>
      <color rgb="FF009900"/>
      <color rgb="FFFFFF00"/>
      <color rgb="FF088E3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strRef>
              <c:f>Results!$B$43</c:f>
              <c:strCache>
                <c:ptCount val="1"/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15-4BF3-8E1A-D9E383FAF54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15-4BF3-8E1A-D9E383FAF54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15-4BF3-8E1A-D9E383FAF54A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Results!$C$42:$C$44</c:f>
              <c:numCache>
                <c:formatCode>General</c:formatCode>
                <c:ptCount val="3"/>
                <c:pt idx="0">
                  <c:v>205</c:v>
                </c:pt>
                <c:pt idx="1">
                  <c:v>10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15-4BF3-8E1A-D9E383FAF54A}"/>
            </c:ext>
          </c:extLst>
        </c:ser>
        <c:ser>
          <c:idx val="0"/>
          <c:order val="1"/>
          <c:tx>
            <c:strRef>
              <c:f>Results!$C$25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E15-4BF3-8E1A-D9E383FAF54A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E15-4BF3-8E1A-D9E383FAF54A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E15-4BF3-8E1A-D9E383FAF54A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E15-4BF3-8E1A-D9E383FAF54A}"/>
              </c:ext>
            </c:extLst>
          </c:dPt>
          <c:dPt>
            <c:idx val="4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E15-4BF3-8E1A-D9E383FAF54A}"/>
              </c:ext>
            </c:extLst>
          </c:dPt>
          <c:dPt>
            <c:idx val="5"/>
            <c:bubble3D val="0"/>
            <c:spPr>
              <a:solidFill>
                <a:srgbClr val="33CC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E15-4BF3-8E1A-D9E383FAF54A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E15-4BF3-8E1A-D9E383FAF54A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E15-4BF3-8E1A-D9E383FAF54A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E15-4BF3-8E1A-D9E383FAF54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E15-4BF3-8E1A-D9E383FAF54A}"/>
              </c:ext>
            </c:extLst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E15-4BF3-8E1A-D9E383FAF54A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Results!$C$26:$C$36</c:f>
              <c:numCache>
                <c:formatCode>General</c:formatCode>
                <c:ptCount val="11"/>
                <c:pt idx="0">
                  <c:v>45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E15-4BF3-8E1A-D9E383FAF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44444444444443E-2"/>
          <c:y val="7.7611111111111117E-2"/>
          <c:w val="0.84477777777777774"/>
          <c:h val="0.84477777777777774"/>
        </c:manualLayout>
      </c:layout>
      <c:doughnutChart>
        <c:varyColors val="1"/>
        <c:ser>
          <c:idx val="1"/>
          <c:order val="0"/>
          <c:tx>
            <c:strRef>
              <c:f>Results!$B$43</c:f>
              <c:strCache>
                <c:ptCount val="1"/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72-433D-9D70-38282B38238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72-433D-9D70-38282B38238F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72-433D-9D70-38282B38238F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Results!$G$42:$G$44</c:f>
              <c:numCache>
                <c:formatCode>General</c:formatCode>
                <c:ptCount val="3"/>
                <c:pt idx="0">
                  <c:v>55</c:v>
                </c:pt>
                <c:pt idx="1">
                  <c:v>10</c:v>
                </c:pt>
                <c:pt idx="2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72-433D-9D70-38282B38238F}"/>
            </c:ext>
          </c:extLst>
        </c:ser>
        <c:ser>
          <c:idx val="0"/>
          <c:order val="1"/>
          <c:tx>
            <c:strRef>
              <c:f>Results!$C$25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B72-433D-9D70-38282B38238F}"/>
              </c:ext>
            </c:extLst>
          </c:dPt>
          <c:dPt>
            <c:idx val="1"/>
            <c:bubble3D val="0"/>
            <c:spPr>
              <a:solidFill>
                <a:srgbClr val="00CC00">
                  <a:alpha val="2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B72-433D-9D70-38282B38238F}"/>
              </c:ext>
            </c:extLst>
          </c:dPt>
          <c:dPt>
            <c:idx val="2"/>
            <c:bubble3D val="0"/>
            <c:spPr>
              <a:solidFill>
                <a:srgbClr val="00CC00">
                  <a:alpha val="6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B72-433D-9D70-38282B38238F}"/>
              </c:ext>
            </c:extLst>
          </c:dPt>
          <c:dPt>
            <c:idx val="3"/>
            <c:bubble3D val="0"/>
            <c:spPr>
              <a:solidFill>
                <a:srgbClr val="00CC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B72-433D-9D70-38282B38238F}"/>
              </c:ext>
            </c:extLst>
          </c:dPt>
          <c:dPt>
            <c:idx val="4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B72-433D-9D70-38282B38238F}"/>
              </c:ext>
            </c:extLst>
          </c:dPt>
          <c:dPt>
            <c:idx val="5"/>
            <c:bubble3D val="0"/>
            <c:spPr>
              <a:solidFill>
                <a:srgbClr val="33CC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B72-433D-9D70-38282B38238F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B72-433D-9D70-38282B38238F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B72-433D-9D70-38282B38238F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B72-433D-9D70-38282B38238F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B72-433D-9D70-38282B38238F}"/>
              </c:ext>
            </c:extLst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2B72-433D-9D70-38282B38238F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Results!$C$26:$C$36</c:f>
              <c:numCache>
                <c:formatCode>General</c:formatCode>
                <c:ptCount val="11"/>
                <c:pt idx="0">
                  <c:v>45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B72-433D-9D70-38282B38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Kalkulator!$C$12</c:f>
          <c:strCache>
            <c:ptCount val="1"/>
            <c:pt idx="0">
              <c:v>Dostateczny </c:v>
            </c:pt>
          </c:strCache>
        </c:strRef>
      </c:tx>
      <c:layout>
        <c:manualLayout>
          <c:xMode val="edge"/>
          <c:yMode val="edge"/>
          <c:x val="0.56053437500000003"/>
          <c:y val="0.815798611111111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Results!$B$43</c:f>
              <c:strCache>
                <c:ptCount val="1"/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E5-44AB-ADCE-80449028F2E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E5-44AB-ADCE-80449028F2E5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E5-44AB-ADCE-80449028F2E5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Results!$C$42:$C$44</c:f>
              <c:numCache>
                <c:formatCode>General</c:formatCode>
                <c:ptCount val="3"/>
                <c:pt idx="0">
                  <c:v>205</c:v>
                </c:pt>
                <c:pt idx="1">
                  <c:v>10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E5-44AB-ADCE-80449028F2E5}"/>
            </c:ext>
          </c:extLst>
        </c:ser>
        <c:ser>
          <c:idx val="0"/>
          <c:order val="1"/>
          <c:tx>
            <c:strRef>
              <c:f>Results!$C$25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FE5-44AB-ADCE-80449028F2E5}"/>
              </c:ext>
            </c:extLst>
          </c:dPt>
          <c:dPt>
            <c:idx val="1"/>
            <c:bubble3D val="0"/>
            <c:spPr>
              <a:solidFill>
                <a:srgbClr val="66FFFF">
                  <a:alpha val="2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FE5-44AB-ADCE-80449028F2E5}"/>
              </c:ext>
            </c:extLst>
          </c:dPt>
          <c:dPt>
            <c:idx val="2"/>
            <c:bubble3D val="0"/>
            <c:spPr>
              <a:solidFill>
                <a:srgbClr val="66FFFF">
                  <a:alpha val="2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FE5-44AB-ADCE-80449028F2E5}"/>
              </c:ext>
            </c:extLst>
          </c:dPt>
          <c:dPt>
            <c:idx val="3"/>
            <c:bubble3D val="0"/>
            <c:spPr>
              <a:solidFill>
                <a:srgbClr val="66FFFF">
                  <a:alpha val="2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FE5-44AB-ADCE-80449028F2E5}"/>
              </c:ext>
            </c:extLst>
          </c:dPt>
          <c:dPt>
            <c:idx val="4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FE5-44AB-ADCE-80449028F2E5}"/>
              </c:ext>
            </c:extLst>
          </c:dPt>
          <c:dPt>
            <c:idx val="5"/>
            <c:bubble3D val="0"/>
            <c:spPr>
              <a:solidFill>
                <a:srgbClr val="33CC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FE5-44AB-ADCE-80449028F2E5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6FE5-44AB-ADCE-80449028F2E5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6FE5-44AB-ADCE-80449028F2E5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FE5-44AB-ADCE-80449028F2E5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FE5-44AB-ADCE-80449028F2E5}"/>
              </c:ext>
            </c:extLst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6FE5-44AB-ADCE-80449028F2E5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Results!$C$26:$C$36</c:f>
              <c:numCache>
                <c:formatCode>General</c:formatCode>
                <c:ptCount val="11"/>
                <c:pt idx="0">
                  <c:v>45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FE5-44AB-ADCE-80449028F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Kalkulator!$O$22</c:f>
          <c:strCache>
            <c:ptCount val="1"/>
            <c:pt idx="0">
              <c:v>Doskonały</c:v>
            </c:pt>
          </c:strCache>
        </c:strRef>
      </c:tx>
      <c:layout>
        <c:manualLayout>
          <c:xMode val="edge"/>
          <c:yMode val="edge"/>
          <c:x val="0.57817326388888901"/>
          <c:y val="0.8025694444444444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Results!$B$43</c:f>
              <c:strCache>
                <c:ptCount val="1"/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B9-4B4B-A3EE-7B969FFC14E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B9-4B4B-A3EE-7B969FFC14EE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B9-4B4B-A3EE-7B969FFC14EE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Results!$G$42:$G$44</c:f>
              <c:numCache>
                <c:formatCode>General</c:formatCode>
                <c:ptCount val="3"/>
                <c:pt idx="0">
                  <c:v>55</c:v>
                </c:pt>
                <c:pt idx="1">
                  <c:v>10</c:v>
                </c:pt>
                <c:pt idx="2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B9-4B4B-A3EE-7B969FFC14EE}"/>
            </c:ext>
          </c:extLst>
        </c:ser>
        <c:ser>
          <c:idx val="0"/>
          <c:order val="1"/>
          <c:tx>
            <c:strRef>
              <c:f>Results!$C$25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B9-4B4B-A3EE-7B969FFC14EE}"/>
              </c:ext>
            </c:extLst>
          </c:dPt>
          <c:dPt>
            <c:idx val="1"/>
            <c:bubble3D val="0"/>
            <c:spPr>
              <a:solidFill>
                <a:srgbClr val="00CC00">
                  <a:alpha val="2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AB9-4B4B-A3EE-7B969FFC14EE}"/>
              </c:ext>
            </c:extLst>
          </c:dPt>
          <c:dPt>
            <c:idx val="2"/>
            <c:bubble3D val="0"/>
            <c:spPr>
              <a:solidFill>
                <a:srgbClr val="00CC00">
                  <a:alpha val="6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AB9-4B4B-A3EE-7B969FFC14EE}"/>
              </c:ext>
            </c:extLst>
          </c:dPt>
          <c:dPt>
            <c:idx val="3"/>
            <c:bubble3D val="0"/>
            <c:spPr>
              <a:solidFill>
                <a:srgbClr val="00CC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AB9-4B4B-A3EE-7B969FFC14EE}"/>
              </c:ext>
            </c:extLst>
          </c:dPt>
          <c:dPt>
            <c:idx val="4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AB9-4B4B-A3EE-7B969FFC14EE}"/>
              </c:ext>
            </c:extLst>
          </c:dPt>
          <c:dPt>
            <c:idx val="5"/>
            <c:bubble3D val="0"/>
            <c:spPr>
              <a:solidFill>
                <a:srgbClr val="33CC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AB9-4B4B-A3EE-7B969FFC14EE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AB9-4B4B-A3EE-7B969FFC14EE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AB9-4B4B-A3EE-7B969FFC14EE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AB9-4B4B-A3EE-7B969FFC14EE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AB9-4B4B-A3EE-7B969FFC14EE}"/>
              </c:ext>
            </c:extLst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AB9-4B4B-A3EE-7B969FFC14EE}"/>
              </c:ext>
            </c:extLst>
          </c:dPt>
          <c:cat>
            <c:strRef>
              <c:f>Results!$B$26:$B$36</c:f>
              <c:strCache>
                <c:ptCount val="7"/>
                <c:pt idx="1">
                  <c:v>Good</c:v>
                </c:pt>
                <c:pt idx="2">
                  <c:v>Fair</c:v>
                </c:pt>
                <c:pt idx="3">
                  <c:v>Moderate</c:v>
                </c:pt>
                <c:pt idx="4">
                  <c:v>Poor</c:v>
                </c:pt>
                <c:pt idx="5">
                  <c:v>Very poor</c:v>
                </c:pt>
                <c:pt idx="6">
                  <c:v>Extremely poor</c:v>
                </c:pt>
              </c:strCache>
            </c:strRef>
          </c:cat>
          <c:val>
            <c:numRef>
              <c:f>Results!$C$26:$C$36</c:f>
              <c:numCache>
                <c:formatCode>General</c:formatCode>
                <c:ptCount val="11"/>
                <c:pt idx="0">
                  <c:v>45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B9-4B4B-A3EE-7B969FFC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76201</xdr:rowOff>
    </xdr:from>
    <xdr:to>
      <xdr:col>2</xdr:col>
      <xdr:colOff>66040</xdr:colOff>
      <xdr:row>4</xdr:row>
      <xdr:rowOff>60937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A4879BF-232A-4470-AE34-22848F4D2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76201"/>
          <a:ext cx="1398270" cy="723876"/>
        </a:xfrm>
        <a:prstGeom prst="rect">
          <a:avLst/>
        </a:prstGeom>
      </xdr:spPr>
    </xdr:pic>
    <xdr:clientData/>
  </xdr:twoCellAnchor>
  <xdr:oneCellAnchor>
    <xdr:from>
      <xdr:col>11</xdr:col>
      <xdr:colOff>672866</xdr:colOff>
      <xdr:row>1</xdr:row>
      <xdr:rowOff>127000</xdr:rowOff>
    </xdr:from>
    <xdr:ext cx="750245" cy="488950"/>
    <xdr:pic>
      <xdr:nvPicPr>
        <xdr:cNvPr id="3" name="Grafik 3">
          <a:extLst>
            <a:ext uri="{FF2B5EF4-FFF2-40B4-BE49-F238E27FC236}">
              <a16:creationId xmlns:a16="http://schemas.microsoft.com/office/drawing/2014/main" id="{6FEA148A-567D-47B2-A3E7-9DC4AB88C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7226" y="317500"/>
          <a:ext cx="750245" cy="488950"/>
        </a:xfrm>
        <a:prstGeom prst="rect">
          <a:avLst/>
        </a:prstGeom>
      </xdr:spPr>
    </xdr:pic>
    <xdr:clientData/>
  </xdr:oneCellAnchor>
  <xdr:twoCellAnchor editAs="oneCell">
    <xdr:from>
      <xdr:col>2</xdr:col>
      <xdr:colOff>400049</xdr:colOff>
      <xdr:row>3</xdr:row>
      <xdr:rowOff>30693</xdr:rowOff>
    </xdr:from>
    <xdr:to>
      <xdr:col>3</xdr:col>
      <xdr:colOff>619760</xdr:colOff>
      <xdr:row>5</xdr:row>
      <xdr:rowOff>103286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749DE5E5-F145-4A23-A57E-1FC43A061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69" y="586953"/>
          <a:ext cx="962661" cy="449783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101601</xdr:colOff>
      <xdr:row>3</xdr:row>
      <xdr:rowOff>7961</xdr:rowOff>
    </xdr:from>
    <xdr:to>
      <xdr:col>5</xdr:col>
      <xdr:colOff>1</xdr:colOff>
      <xdr:row>5</xdr:row>
      <xdr:rowOff>91566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8D99C101-FFD8-4300-9C3E-18899905A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641" y="564221"/>
          <a:ext cx="645160" cy="451270"/>
        </a:xfrm>
        <a:prstGeom prst="rect">
          <a:avLst/>
        </a:prstGeom>
      </xdr:spPr>
    </xdr:pic>
    <xdr:clientData/>
  </xdr:twoCellAnchor>
  <xdr:twoCellAnchor editAs="oneCell">
    <xdr:from>
      <xdr:col>5</xdr:col>
      <xdr:colOff>214935</xdr:colOff>
      <xdr:row>3</xdr:row>
      <xdr:rowOff>14052</xdr:rowOff>
    </xdr:from>
    <xdr:to>
      <xdr:col>6</xdr:col>
      <xdr:colOff>104141</xdr:colOff>
      <xdr:row>5</xdr:row>
      <xdr:rowOff>133349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4B597D19-A6F2-47A1-BB1C-F02B67454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735" y="570312"/>
          <a:ext cx="639776" cy="49267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2</xdr:row>
      <xdr:rowOff>116712</xdr:rowOff>
    </xdr:from>
    <xdr:to>
      <xdr:col>8</xdr:col>
      <xdr:colOff>66040</xdr:colOff>
      <xdr:row>6</xdr:row>
      <xdr:rowOff>168746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74E8D035-D132-430B-8828-95D8EF1C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060" y="490092"/>
          <a:ext cx="1372870" cy="785459"/>
        </a:xfrm>
        <a:prstGeom prst="rect">
          <a:avLst/>
        </a:prstGeom>
      </xdr:spPr>
    </xdr:pic>
    <xdr:clientData/>
  </xdr:twoCellAnchor>
  <xdr:twoCellAnchor editAs="oneCell">
    <xdr:from>
      <xdr:col>7</xdr:col>
      <xdr:colOff>133602</xdr:colOff>
      <xdr:row>2</xdr:row>
      <xdr:rowOff>95250</xdr:rowOff>
    </xdr:from>
    <xdr:to>
      <xdr:col>9</xdr:col>
      <xdr:colOff>304529</xdr:colOff>
      <xdr:row>5</xdr:row>
      <xdr:rowOff>162560</xdr:rowOff>
    </xdr:to>
    <xdr:pic>
      <xdr:nvPicPr>
        <xdr:cNvPr id="8" name="Picture 12">
          <a:extLst>
            <a:ext uri="{FF2B5EF4-FFF2-40B4-BE49-F238E27FC236}">
              <a16:creationId xmlns:a16="http://schemas.microsoft.com/office/drawing/2014/main" id="{E3DD65FE-4774-4D93-8D6C-F23188CA3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0922" y="468630"/>
          <a:ext cx="1664447" cy="619760"/>
        </a:xfrm>
        <a:prstGeom prst="rect">
          <a:avLst/>
        </a:prstGeom>
      </xdr:spPr>
    </xdr:pic>
    <xdr:clientData/>
  </xdr:twoCellAnchor>
  <xdr:twoCellAnchor editAs="oneCell">
    <xdr:from>
      <xdr:col>9</xdr:col>
      <xdr:colOff>311150</xdr:colOff>
      <xdr:row>3</xdr:row>
      <xdr:rowOff>12700</xdr:rowOff>
    </xdr:from>
    <xdr:to>
      <xdr:col>10</xdr:col>
      <xdr:colOff>589280</xdr:colOff>
      <xdr:row>5</xdr:row>
      <xdr:rowOff>74817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66267DD4-6585-4D46-8AEC-76E80A46E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990" y="568960"/>
          <a:ext cx="1032510" cy="435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</xdr:row>
      <xdr:rowOff>57150</xdr:rowOff>
    </xdr:from>
    <xdr:to>
      <xdr:col>2</xdr:col>
      <xdr:colOff>838950</xdr:colOff>
      <xdr:row>11</xdr:row>
      <xdr:rowOff>48375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4</xdr:row>
      <xdr:rowOff>0</xdr:rowOff>
    </xdr:from>
    <xdr:to>
      <xdr:col>6</xdr:col>
      <xdr:colOff>781800</xdr:colOff>
      <xdr:row>11</xdr:row>
      <xdr:rowOff>134100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666750</xdr:colOff>
      <xdr:row>4</xdr:row>
      <xdr:rowOff>19050</xdr:rowOff>
    </xdr:from>
    <xdr:to>
      <xdr:col>4</xdr:col>
      <xdr:colOff>152400</xdr:colOff>
      <xdr:row>11</xdr:row>
      <xdr:rowOff>47625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800350" y="981075"/>
          <a:ext cx="390525" cy="13620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3</xdr:col>
      <xdr:colOff>314325</xdr:colOff>
      <xdr:row>4</xdr:row>
      <xdr:rowOff>161926</xdr:rowOff>
    </xdr:from>
    <xdr:to>
      <xdr:col>3</xdr:col>
      <xdr:colOff>590551</xdr:colOff>
      <xdr:row>5</xdr:row>
      <xdr:rowOff>133350</xdr:rowOff>
    </xdr:to>
    <xdr:sp macro="" textlink="">
      <xdr:nvSpPr>
        <xdr:cNvPr id="9" name="Strzałka w praw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447925" y="1123951"/>
          <a:ext cx="276226" cy="161924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314325</xdr:colOff>
      <xdr:row>6</xdr:row>
      <xdr:rowOff>66675</xdr:rowOff>
    </xdr:from>
    <xdr:to>
      <xdr:col>3</xdr:col>
      <xdr:colOff>590551</xdr:colOff>
      <xdr:row>7</xdr:row>
      <xdr:rowOff>38099</xdr:rowOff>
    </xdr:to>
    <xdr:sp macro="" textlink="">
      <xdr:nvSpPr>
        <xdr:cNvPr id="10" name="Strzałka w praw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447925" y="1409700"/>
          <a:ext cx="276226" cy="161924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314325</xdr:colOff>
      <xdr:row>7</xdr:row>
      <xdr:rowOff>171450</xdr:rowOff>
    </xdr:from>
    <xdr:to>
      <xdr:col>3</xdr:col>
      <xdr:colOff>590551</xdr:colOff>
      <xdr:row>8</xdr:row>
      <xdr:rowOff>142874</xdr:rowOff>
    </xdr:to>
    <xdr:sp macro="" textlink="">
      <xdr:nvSpPr>
        <xdr:cNvPr id="11" name="Strzałka w praw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447925" y="1704975"/>
          <a:ext cx="276226" cy="161924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314325</xdr:colOff>
      <xdr:row>9</xdr:row>
      <xdr:rowOff>95250</xdr:rowOff>
    </xdr:from>
    <xdr:to>
      <xdr:col>3</xdr:col>
      <xdr:colOff>590551</xdr:colOff>
      <xdr:row>10</xdr:row>
      <xdr:rowOff>66674</xdr:rowOff>
    </xdr:to>
    <xdr:sp macro="" textlink="">
      <xdr:nvSpPr>
        <xdr:cNvPr id="12" name="Strzałka w praw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447925" y="2009775"/>
          <a:ext cx="276226" cy="161924"/>
        </a:xfrm>
        <a:prstGeom prst="righ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247650</xdr:colOff>
      <xdr:row>4</xdr:row>
      <xdr:rowOff>161926</xdr:rowOff>
    </xdr:from>
    <xdr:to>
      <xdr:col>4</xdr:col>
      <xdr:colOff>523876</xdr:colOff>
      <xdr:row>5</xdr:row>
      <xdr:rowOff>133350</xdr:rowOff>
    </xdr:to>
    <xdr:sp macro="" textlink="">
      <xdr:nvSpPr>
        <xdr:cNvPr id="13" name="Strzałka w praw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286125" y="1123951"/>
          <a:ext cx="276226" cy="161924"/>
        </a:xfrm>
        <a:prstGeom prst="rightArrow">
          <a:avLst/>
        </a:prstGeom>
        <a:solidFill>
          <a:srgbClr val="33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247650</xdr:colOff>
      <xdr:row>6</xdr:row>
      <xdr:rowOff>66675</xdr:rowOff>
    </xdr:from>
    <xdr:to>
      <xdr:col>4</xdr:col>
      <xdr:colOff>523876</xdr:colOff>
      <xdr:row>7</xdr:row>
      <xdr:rowOff>38099</xdr:rowOff>
    </xdr:to>
    <xdr:sp macro="" textlink="">
      <xdr:nvSpPr>
        <xdr:cNvPr id="14" name="Strzałka w praw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3286125" y="1409700"/>
          <a:ext cx="276226" cy="161924"/>
        </a:xfrm>
        <a:prstGeom prst="rightArrow">
          <a:avLst/>
        </a:prstGeom>
        <a:solidFill>
          <a:srgbClr val="33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247650</xdr:colOff>
      <xdr:row>7</xdr:row>
      <xdr:rowOff>171450</xdr:rowOff>
    </xdr:from>
    <xdr:to>
      <xdr:col>4</xdr:col>
      <xdr:colOff>523876</xdr:colOff>
      <xdr:row>8</xdr:row>
      <xdr:rowOff>142874</xdr:rowOff>
    </xdr:to>
    <xdr:sp macro="" textlink="">
      <xdr:nvSpPr>
        <xdr:cNvPr id="15" name="Strzałka w praw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286125" y="1704975"/>
          <a:ext cx="276226" cy="161924"/>
        </a:xfrm>
        <a:prstGeom prst="rightArrow">
          <a:avLst/>
        </a:prstGeom>
        <a:solidFill>
          <a:srgbClr val="33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247650</xdr:colOff>
      <xdr:row>9</xdr:row>
      <xdr:rowOff>95250</xdr:rowOff>
    </xdr:from>
    <xdr:to>
      <xdr:col>4</xdr:col>
      <xdr:colOff>523876</xdr:colOff>
      <xdr:row>10</xdr:row>
      <xdr:rowOff>66674</xdr:rowOff>
    </xdr:to>
    <xdr:sp macro="" textlink="">
      <xdr:nvSpPr>
        <xdr:cNvPr id="16" name="Strzałka w praw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286125" y="2009775"/>
          <a:ext cx="276226" cy="161924"/>
        </a:xfrm>
        <a:prstGeom prst="rightArrow">
          <a:avLst/>
        </a:prstGeom>
        <a:solidFill>
          <a:srgbClr val="33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611506</xdr:colOff>
      <xdr:row>4</xdr:row>
      <xdr:rowOff>53340</xdr:rowOff>
    </xdr:from>
    <xdr:to>
      <xdr:col>4</xdr:col>
      <xdr:colOff>175260</xdr:colOff>
      <xdr:row>10</xdr:row>
      <xdr:rowOff>167638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 rot="-5400000">
          <a:off x="2206944" y="1391602"/>
          <a:ext cx="1211578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 i="0" u="none" strike="noStrike" cap="small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SYSTEM FILTRACJI</a:t>
          </a:r>
          <a:endParaRPr lang="pl-PL" sz="800" b="1" cap="sm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457200</xdr:colOff>
      <xdr:row>4</xdr:row>
      <xdr:rowOff>57150</xdr:rowOff>
    </xdr:from>
    <xdr:to>
      <xdr:col>4</xdr:col>
      <xdr:colOff>838204</xdr:colOff>
      <xdr:row>10</xdr:row>
      <xdr:rowOff>171448</xdr:rowOff>
    </xdr:to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 rot="-5400000">
          <a:off x="2884173" y="1409697"/>
          <a:ext cx="1211578" cy="381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 i="0" u="none" strike="noStrike" cap="small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POWIETRZE DOSTARCZONE</a:t>
          </a:r>
          <a:endParaRPr lang="pl-PL" sz="800" b="1" cap="sm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786772</xdr:colOff>
      <xdr:row>3</xdr:row>
      <xdr:rowOff>38099</xdr:rowOff>
    </xdr:from>
    <xdr:to>
      <xdr:col>3</xdr:col>
      <xdr:colOff>396240</xdr:colOff>
      <xdr:row>11</xdr:row>
      <xdr:rowOff>175259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 rot="-5400000">
          <a:off x="1364936" y="1364935"/>
          <a:ext cx="1600200" cy="455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800" b="1" i="0" u="none" strike="noStrike" cap="small" baseline="0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POWIETRZE ZEWNĘTRZNE</a:t>
          </a:r>
          <a:endParaRPr lang="pl-PL" sz="800" b="1" cap="sm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166912</xdr:colOff>
      <xdr:row>1</xdr:row>
      <xdr:rowOff>97969</xdr:rowOff>
    </xdr:from>
    <xdr:to>
      <xdr:col>3</xdr:col>
      <xdr:colOff>897073</xdr:colOff>
      <xdr:row>1</xdr:row>
      <xdr:rowOff>1172477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B5CF83-DDB5-4FF0-AF48-95906B902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112" y="348340"/>
          <a:ext cx="2160000" cy="1076413"/>
        </a:xfrm>
        <a:prstGeom prst="rect">
          <a:avLst/>
        </a:prstGeom>
      </xdr:spPr>
    </xdr:pic>
    <xdr:clientData/>
  </xdr:twoCellAnchor>
  <xdr:twoCellAnchor editAs="oneCell">
    <xdr:from>
      <xdr:col>4</xdr:col>
      <xdr:colOff>888999</xdr:colOff>
      <xdr:row>33</xdr:row>
      <xdr:rowOff>121105</xdr:rowOff>
    </xdr:from>
    <xdr:to>
      <xdr:col>14</xdr:col>
      <xdr:colOff>498712</xdr:colOff>
      <xdr:row>35</xdr:row>
      <xdr:rowOff>171783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7490498-A4C0-4789-952C-208973BB9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2199" y="9519105"/>
          <a:ext cx="5914355" cy="689488"/>
        </a:xfrm>
        <a:prstGeom prst="rect">
          <a:avLst/>
        </a:prstGeom>
      </xdr:spPr>
    </xdr:pic>
    <xdr:clientData/>
  </xdr:twoCellAnchor>
  <xdr:twoCellAnchor editAs="oneCell">
    <xdr:from>
      <xdr:col>14</xdr:col>
      <xdr:colOff>903513</xdr:colOff>
      <xdr:row>1</xdr:row>
      <xdr:rowOff>171449</xdr:rowOff>
    </xdr:from>
    <xdr:to>
      <xdr:col>17</xdr:col>
      <xdr:colOff>135307</xdr:colOff>
      <xdr:row>1</xdr:row>
      <xdr:rowOff>1073354</xdr:rowOff>
    </xdr:to>
    <xdr:pic>
      <xdr:nvPicPr>
        <xdr:cNvPr id="8" name="Picture 466">
          <a:extLst>
            <a:ext uri="{FF2B5EF4-FFF2-40B4-BE49-F238E27FC236}">
              <a16:creationId xmlns:a16="http://schemas.microsoft.com/office/drawing/2014/main" id="{CE3D1F20-BB5B-4BE8-9099-84F0A5076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1338" y="419099"/>
          <a:ext cx="2451517" cy="9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</xdr:row>
      <xdr:rowOff>138112</xdr:rowOff>
    </xdr:from>
    <xdr:to>
      <xdr:col>3</xdr:col>
      <xdr:colOff>832125</xdr:colOff>
      <xdr:row>21</xdr:row>
      <xdr:rowOff>122512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3</xdr:row>
      <xdr:rowOff>9525</xdr:rowOff>
    </xdr:from>
    <xdr:to>
      <xdr:col>7</xdr:col>
      <xdr:colOff>679725</xdr:colOff>
      <xdr:row>21</xdr:row>
      <xdr:rowOff>146325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wiatkowski@nape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ea.europa.eu/data-and-maps/dashboards/air-quality-statistic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88E39"/>
  </sheetPr>
  <dimension ref="B1:S18"/>
  <sheetViews>
    <sheetView showGridLines="0" tabSelected="1" zoomScaleNormal="100" workbookViewId="0">
      <selection activeCell="C17" sqref="C17"/>
    </sheetView>
  </sheetViews>
  <sheetFormatPr defaultColWidth="14" defaultRowHeight="14.4" x14ac:dyDescent="0.3"/>
  <cols>
    <col min="1" max="16384" width="14" style="59"/>
  </cols>
  <sheetData>
    <row r="1" spans="2:19" ht="15" thickBot="1" x14ac:dyDescent="0.35"/>
    <row r="2" spans="2:19" x14ac:dyDescent="0.3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43" t="s">
        <v>88</v>
      </c>
      <c r="O2" s="144"/>
      <c r="P2" s="144"/>
      <c r="Q2" s="145"/>
      <c r="R2" s="60"/>
      <c r="S2" s="60"/>
    </row>
    <row r="3" spans="2:19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46"/>
      <c r="O3" s="147"/>
      <c r="P3" s="147"/>
      <c r="Q3" s="148"/>
      <c r="R3" s="60"/>
      <c r="S3" s="60"/>
    </row>
    <row r="4" spans="2:19" ht="14.7" customHeight="1" x14ac:dyDescent="0.3">
      <c r="B4" s="60"/>
      <c r="E4" s="60"/>
      <c r="F4" s="60"/>
      <c r="G4" s="60"/>
      <c r="H4" s="60"/>
      <c r="I4" s="60"/>
      <c r="J4" s="60"/>
      <c r="K4" s="60"/>
      <c r="L4" s="60"/>
      <c r="M4" s="60"/>
      <c r="N4" s="146"/>
      <c r="O4" s="147"/>
      <c r="P4" s="147"/>
      <c r="Q4" s="148"/>
      <c r="R4" s="60"/>
      <c r="S4" s="60"/>
    </row>
    <row r="5" spans="2:19" ht="15" thickBot="1" x14ac:dyDescent="0.3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49"/>
      <c r="O5" s="150"/>
      <c r="P5" s="150"/>
      <c r="Q5" s="151"/>
      <c r="R5" s="60"/>
      <c r="S5" s="60"/>
    </row>
    <row r="6" spans="2:19" x14ac:dyDescent="0.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2:19" x14ac:dyDescent="0.3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19" x14ac:dyDescent="0.3">
      <c r="B8" s="62"/>
      <c r="C8" s="62"/>
      <c r="D8" s="62"/>
      <c r="E8" s="62"/>
      <c r="F8" s="62"/>
      <c r="G8" s="62"/>
      <c r="H8" s="62"/>
      <c r="I8" s="62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2:19" ht="18" x14ac:dyDescent="0.35">
      <c r="B9" s="62"/>
      <c r="C9" s="63" t="s">
        <v>129</v>
      </c>
      <c r="D9" s="62"/>
      <c r="E9" s="62"/>
      <c r="F9" s="62"/>
      <c r="G9" s="62"/>
      <c r="H9" s="62"/>
      <c r="I9" s="62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2:19" x14ac:dyDescent="0.3">
      <c r="B10" s="62"/>
      <c r="C10" s="64" t="s">
        <v>91</v>
      </c>
      <c r="D10" s="62"/>
      <c r="E10" s="62"/>
      <c r="F10" s="62"/>
      <c r="G10" s="62"/>
      <c r="H10" s="62"/>
      <c r="I10" s="62"/>
      <c r="J10" s="60"/>
      <c r="K10" s="61"/>
      <c r="L10" s="60"/>
      <c r="M10" s="60"/>
      <c r="N10" s="60"/>
      <c r="O10" s="60"/>
      <c r="P10" s="60"/>
      <c r="Q10" s="60"/>
      <c r="R10" s="60"/>
      <c r="S10" s="60"/>
    </row>
    <row r="11" spans="2:19" x14ac:dyDescent="0.3">
      <c r="B11" s="62"/>
      <c r="C11" s="62"/>
      <c r="D11" s="62"/>
      <c r="E11" s="66"/>
      <c r="F11" s="62"/>
      <c r="G11" s="62"/>
      <c r="H11" s="62"/>
      <c r="I11" s="62"/>
      <c r="J11" s="60"/>
      <c r="K11" s="60"/>
      <c r="M11" s="60"/>
      <c r="N11" s="60"/>
      <c r="O11" s="60"/>
      <c r="P11" s="60"/>
      <c r="Q11" s="60"/>
      <c r="R11" s="60"/>
      <c r="S11" s="60"/>
    </row>
    <row r="12" spans="2:19" x14ac:dyDescent="0.3">
      <c r="B12" s="62"/>
      <c r="C12" s="62" t="s">
        <v>125</v>
      </c>
      <c r="D12" s="62"/>
      <c r="E12" s="62"/>
      <c r="F12" s="67" t="s">
        <v>89</v>
      </c>
      <c r="G12" s="62"/>
      <c r="H12" s="62"/>
      <c r="I12" s="62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2:19" x14ac:dyDescent="0.3">
      <c r="B13" s="62"/>
      <c r="C13" s="62"/>
      <c r="D13" s="62"/>
      <c r="E13" s="62"/>
      <c r="F13" s="68"/>
      <c r="G13" s="62"/>
      <c r="H13" s="62"/>
      <c r="I13" s="62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2:19" x14ac:dyDescent="0.3">
      <c r="B14" s="62"/>
      <c r="C14" s="62" t="s">
        <v>126</v>
      </c>
      <c r="D14" s="62"/>
      <c r="E14" s="62"/>
      <c r="F14" s="69">
        <v>44312</v>
      </c>
      <c r="G14" s="62"/>
      <c r="H14" s="62"/>
      <c r="I14" s="62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2:19" x14ac:dyDescent="0.3">
      <c r="B15" s="62"/>
      <c r="C15" s="62" t="s">
        <v>127</v>
      </c>
      <c r="D15" s="62"/>
      <c r="E15" s="62"/>
      <c r="F15" s="70" t="s">
        <v>95</v>
      </c>
      <c r="G15" s="62"/>
      <c r="H15" s="62"/>
      <c r="I15" s="62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2:19" x14ac:dyDescent="0.3">
      <c r="B16" s="62"/>
      <c r="C16" s="62"/>
      <c r="D16" s="62"/>
      <c r="E16" s="62"/>
      <c r="F16" s="67"/>
      <c r="G16" s="62"/>
      <c r="H16" s="62"/>
      <c r="I16" s="62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2:19" x14ac:dyDescent="0.3">
      <c r="B17" s="62"/>
      <c r="C17" s="62" t="s">
        <v>128</v>
      </c>
      <c r="D17" s="62"/>
      <c r="E17" s="62"/>
      <c r="F17" s="71" t="s">
        <v>90</v>
      </c>
      <c r="G17" s="62"/>
      <c r="H17" s="62"/>
      <c r="I17" s="62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2:19" ht="18" x14ac:dyDescent="0.35">
      <c r="B18" s="62"/>
      <c r="C18" s="65"/>
      <c r="D18" s="62"/>
      <c r="E18" s="62"/>
      <c r="F18" s="62"/>
      <c r="G18" s="62"/>
      <c r="H18" s="62"/>
      <c r="I18" s="62"/>
      <c r="J18" s="60"/>
      <c r="K18" s="60"/>
      <c r="L18" s="60"/>
      <c r="M18" s="60"/>
      <c r="N18" s="60"/>
      <c r="O18" s="60"/>
      <c r="P18" s="60"/>
      <c r="Q18" s="60"/>
      <c r="R18" s="60"/>
      <c r="S18" s="60"/>
    </row>
  </sheetData>
  <sheetProtection algorithmName="SHA-512" hashValue="9F9QmhZgwPNVers3ySBsEinKEpZS1wyC8J9KvlTiCigswrfVaOPZAUv546Cx3WoHem21tWN+FVqD/lG9Ul+ZvQ==" saltValue="knsA6TrbSbPXMuW8m13mFA==" spinCount="100000" sheet="1" objects="1" scenarios="1"/>
  <mergeCells count="1">
    <mergeCell ref="N2:Q5"/>
  </mergeCells>
  <hyperlinks>
    <hyperlink ref="F17" r:id="rId1" xr:uid="{88E40AE0-26A6-43A0-8D26-7BB312B57311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88E39"/>
  </sheetPr>
  <dimension ref="B3:G14"/>
  <sheetViews>
    <sheetView showGridLines="0" workbookViewId="0">
      <selection activeCell="C15" sqref="C15:D16"/>
    </sheetView>
  </sheetViews>
  <sheetFormatPr defaultColWidth="14" defaultRowHeight="14.4" x14ac:dyDescent="0.3"/>
  <cols>
    <col min="1" max="1" width="5.7109375" style="59" customWidth="1"/>
    <col min="2" max="7" width="15.85546875" style="59" customWidth="1"/>
    <col min="8" max="8" width="20.85546875" style="59" customWidth="1"/>
    <col min="9" max="16384" width="14" style="59"/>
  </cols>
  <sheetData>
    <row r="3" spans="2:7" ht="30.75" customHeight="1" x14ac:dyDescent="0.3">
      <c r="B3" s="153" t="str">
        <f>Kalkulator!C10</f>
        <v>Indeks czystości
powietrza zewnętrznego</v>
      </c>
      <c r="C3" s="154"/>
      <c r="D3" s="153" t="str">
        <f>Kalkulator!I29</f>
        <v xml:space="preserve">Skumulowana skuteczność systemu filtracji </v>
      </c>
      <c r="E3" s="153"/>
      <c r="F3" s="153" t="str">
        <f>Kalkulator!O20</f>
        <v>Indeks czystości 
powietrza wewnętrznego</v>
      </c>
      <c r="G3" s="153"/>
    </row>
    <row r="4" spans="2:7" x14ac:dyDescent="0.3">
      <c r="B4" s="131"/>
      <c r="C4" s="132"/>
      <c r="D4" s="131"/>
      <c r="E4" s="133"/>
      <c r="F4" s="132"/>
      <c r="G4" s="133"/>
    </row>
    <row r="5" spans="2:7" x14ac:dyDescent="0.3">
      <c r="B5" s="134"/>
      <c r="C5" s="135"/>
      <c r="D5" s="134"/>
      <c r="E5" s="136"/>
      <c r="F5" s="135"/>
      <c r="G5" s="136"/>
    </row>
    <row r="6" spans="2:7" x14ac:dyDescent="0.3">
      <c r="B6" s="134"/>
      <c r="C6" s="135"/>
      <c r="D6" s="134"/>
      <c r="E6" s="136"/>
      <c r="F6" s="135"/>
      <c r="G6" s="136"/>
    </row>
    <row r="7" spans="2:7" x14ac:dyDescent="0.3">
      <c r="B7" s="134"/>
      <c r="C7" s="135"/>
      <c r="D7" s="134"/>
      <c r="E7" s="136"/>
      <c r="F7" s="135"/>
      <c r="G7" s="136"/>
    </row>
    <row r="8" spans="2:7" x14ac:dyDescent="0.3">
      <c r="B8" s="134"/>
      <c r="C8" s="135"/>
      <c r="D8" s="134"/>
      <c r="E8" s="136"/>
      <c r="F8" s="135"/>
      <c r="G8" s="136"/>
    </row>
    <row r="9" spans="2:7" x14ac:dyDescent="0.3">
      <c r="B9" s="134"/>
      <c r="C9" s="135"/>
      <c r="D9" s="134"/>
      <c r="E9" s="136"/>
      <c r="F9" s="135"/>
      <c r="G9" s="136"/>
    </row>
    <row r="10" spans="2:7" x14ac:dyDescent="0.3">
      <c r="B10" s="134"/>
      <c r="C10" s="135"/>
      <c r="D10" s="134"/>
      <c r="E10" s="136"/>
      <c r="F10" s="135"/>
      <c r="G10" s="136"/>
    </row>
    <row r="11" spans="2:7" x14ac:dyDescent="0.3">
      <c r="B11" s="134"/>
      <c r="C11" s="135"/>
      <c r="D11" s="134"/>
      <c r="E11" s="136"/>
      <c r="F11" s="135"/>
      <c r="G11" s="136"/>
    </row>
    <row r="12" spans="2:7" x14ac:dyDescent="0.3">
      <c r="B12" s="137"/>
      <c r="C12" s="138"/>
      <c r="D12" s="137"/>
      <c r="E12" s="139"/>
      <c r="F12" s="138"/>
      <c r="G12" s="139"/>
    </row>
    <row r="13" spans="2:7" ht="36.75" customHeight="1" x14ac:dyDescent="0.3">
      <c r="B13" s="157" t="str">
        <f>Kalkulator!C13</f>
        <v>Na podstawie średnio rocznego stężenia PM10 i PM2,5 
w powietrzu zewnętrznym w ocenianej lokalizacji</v>
      </c>
      <c r="C13" s="158"/>
      <c r="D13" s="140" t="s">
        <v>93</v>
      </c>
      <c r="E13" s="140" t="s">
        <v>94</v>
      </c>
      <c r="F13" s="155" t="str">
        <f>Kalkulator!O23</f>
        <v>Na podstawie szacowanego średnio rocznego stężenia PM10 
i PM2,5 w nawiewanym powietrzu w ocenianej lokalizacji</v>
      </c>
      <c r="G13" s="156"/>
    </row>
    <row r="14" spans="2:7" ht="24" customHeight="1" x14ac:dyDescent="0.3">
      <c r="B14" s="152" t="str">
        <f>Kalkulator!C12</f>
        <v xml:space="preserve">Dostateczny </v>
      </c>
      <c r="C14" s="152"/>
      <c r="D14" s="142">
        <f>Kalkulator!K30</f>
        <v>0.97333333333333338</v>
      </c>
      <c r="E14" s="142">
        <f>Kalkulator!K31</f>
        <v>0.90666666666666673</v>
      </c>
      <c r="F14" s="152" t="str">
        <f>Kalkulator!O22</f>
        <v>Doskonały</v>
      </c>
      <c r="G14" s="152"/>
    </row>
  </sheetData>
  <sheetProtection algorithmName="SHA-512" hashValue="Hc8IS9Q2AZqzR0RDqtCETcvoiX0L9hWOoJaRY29NMO1kdxPFHPHzugzQnqcuGBoP3W2OpjXVYGFY0IEerZbCiQ==" saltValue="omlTh/I58WMF5xXVWXPxMA==" spinCount="100000" sheet="1" objects="1" scenarios="1"/>
  <mergeCells count="7">
    <mergeCell ref="F14:G14"/>
    <mergeCell ref="B3:C3"/>
    <mergeCell ref="F3:G3"/>
    <mergeCell ref="B14:C14"/>
    <mergeCell ref="D3:E3"/>
    <mergeCell ref="F13:G13"/>
    <mergeCell ref="B13:C1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AI247"/>
  <sheetViews>
    <sheetView showGridLines="0" zoomScale="70" zoomScaleNormal="70" workbookViewId="0">
      <selection activeCell="C28" sqref="C28:E28"/>
    </sheetView>
  </sheetViews>
  <sheetFormatPr defaultRowHeight="12" x14ac:dyDescent="0.25"/>
  <cols>
    <col min="1" max="1" width="5.7109375" style="38" customWidth="1"/>
    <col min="2" max="2" width="5.85546875" style="38" customWidth="1"/>
    <col min="3" max="3" width="20.85546875" style="38" customWidth="1"/>
    <col min="4" max="5" width="18.7109375" style="38" customWidth="1"/>
    <col min="6" max="8" width="5.85546875" style="38" customWidth="1"/>
    <col min="9" max="9" width="26" style="38" customWidth="1"/>
    <col min="10" max="11" width="18.7109375" style="38" customWidth="1"/>
    <col min="12" max="14" width="5.85546875" style="38" customWidth="1"/>
    <col min="15" max="15" width="22.85546875" style="38" customWidth="1"/>
    <col min="16" max="17" width="18.7109375" style="38" customWidth="1"/>
    <col min="18" max="18" width="5.85546875" style="38" customWidth="1"/>
    <col min="19" max="19" width="5.7109375" customWidth="1"/>
    <col min="20" max="22" width="15.7109375" hidden="1" customWidth="1"/>
    <col min="23" max="23" width="15.7109375" style="28" hidden="1" customWidth="1"/>
    <col min="24" max="34" width="15.7109375" hidden="1" customWidth="1"/>
    <col min="35" max="35" width="10.7109375" hidden="1" customWidth="1"/>
    <col min="36" max="42" width="10.7109375" customWidth="1"/>
    <col min="43" max="44" width="9.140625" customWidth="1"/>
  </cols>
  <sheetData>
    <row r="1" spans="1:32" ht="19.9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32" ht="100.2" customHeight="1" x14ac:dyDescent="0.25">
      <c r="A2" s="73"/>
      <c r="B2" s="201" t="s">
        <v>129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3"/>
    </row>
    <row r="3" spans="1:32" ht="19.9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2" ht="20.100000000000001" customHeight="1" x14ac:dyDescent="0.25">
      <c r="A4" s="73"/>
      <c r="B4" s="74"/>
      <c r="C4" s="75"/>
      <c r="D4" s="75"/>
      <c r="E4" s="75"/>
      <c r="F4" s="76"/>
      <c r="G4" s="73"/>
      <c r="H4" s="185" t="s">
        <v>131</v>
      </c>
      <c r="I4" s="186"/>
      <c r="J4" s="186"/>
      <c r="K4" s="186"/>
      <c r="L4" s="187"/>
      <c r="M4" s="73"/>
      <c r="N4" s="74"/>
      <c r="O4" s="75"/>
      <c r="P4" s="75"/>
      <c r="Q4" s="75"/>
      <c r="R4" s="76"/>
    </row>
    <row r="5" spans="1:32" ht="20.100000000000001" customHeight="1" x14ac:dyDescent="0.25">
      <c r="A5" s="73"/>
      <c r="B5" s="77"/>
      <c r="C5" s="221" t="s">
        <v>122</v>
      </c>
      <c r="D5" s="221"/>
      <c r="E5" s="221"/>
      <c r="F5" s="78"/>
      <c r="G5" s="73"/>
      <c r="H5" s="188"/>
      <c r="I5" s="189"/>
      <c r="J5" s="189"/>
      <c r="K5" s="189"/>
      <c r="L5" s="190"/>
      <c r="M5" s="73"/>
      <c r="N5" s="77"/>
      <c r="O5" s="220" t="s">
        <v>130</v>
      </c>
      <c r="P5" s="220"/>
      <c r="Q5" s="220"/>
      <c r="R5" s="78"/>
    </row>
    <row r="6" spans="1:32" s="17" customFormat="1" ht="20.100000000000001" customHeight="1" x14ac:dyDescent="0.25">
      <c r="A6" s="79"/>
      <c r="B6" s="80"/>
      <c r="C6" s="222"/>
      <c r="D6" s="222"/>
      <c r="E6" s="222"/>
      <c r="F6" s="81"/>
      <c r="G6" s="79"/>
      <c r="H6" s="80"/>
      <c r="I6" s="224" t="s">
        <v>117</v>
      </c>
      <c r="J6" s="167" t="s">
        <v>105</v>
      </c>
      <c r="K6" s="168"/>
      <c r="L6" s="81"/>
      <c r="M6" s="79"/>
      <c r="N6" s="82"/>
      <c r="O6" s="162" t="s">
        <v>117</v>
      </c>
      <c r="P6" s="167" t="s">
        <v>106</v>
      </c>
      <c r="Q6" s="168"/>
      <c r="R6" s="83"/>
      <c r="W6" s="23"/>
    </row>
    <row r="7" spans="1:32" s="17" customFormat="1" ht="20.100000000000001" customHeight="1" x14ac:dyDescent="0.25">
      <c r="A7" s="79"/>
      <c r="B7" s="80"/>
      <c r="C7" s="84" t="s">
        <v>65</v>
      </c>
      <c r="D7" s="126">
        <v>37.5</v>
      </c>
      <c r="E7" s="85" t="s">
        <v>66</v>
      </c>
      <c r="F7" s="81"/>
      <c r="G7" s="79"/>
      <c r="H7" s="80"/>
      <c r="I7" s="225"/>
      <c r="J7" s="86" t="s">
        <v>83</v>
      </c>
      <c r="K7" s="85" t="s">
        <v>84</v>
      </c>
      <c r="L7" s="81"/>
      <c r="M7" s="79"/>
      <c r="N7" s="82"/>
      <c r="O7" s="163"/>
      <c r="P7" s="86" t="s">
        <v>81</v>
      </c>
      <c r="Q7" s="85" t="s">
        <v>82</v>
      </c>
      <c r="R7" s="83"/>
      <c r="W7" s="42" t="s">
        <v>59</v>
      </c>
      <c r="X7" s="44">
        <f>D7</f>
        <v>37.5</v>
      </c>
      <c r="Y7" s="43" t="s">
        <v>0</v>
      </c>
      <c r="Z7" s="12"/>
      <c r="AA7" s="10" t="str">
        <f>IF(D7&lt;=$J$8,$I$8,IF(D7&lt;=$J$9,$I$9,IF(D7&lt;=$J$10,$I$10,IF(D7&lt;=$J$11,$I$11,IF(D7&lt;=$J$12,$I$12,IF(D7&gt;$J$12,$I$13,FALSE))))))</f>
        <v xml:space="preserve">Umiarkowany </v>
      </c>
      <c r="AB7" s="10">
        <f>VLOOKUP(AA7,$AE$7:$AF$12,2,FALSE)</f>
        <v>2</v>
      </c>
      <c r="AC7" s="24"/>
      <c r="AD7" s="10">
        <v>1</v>
      </c>
      <c r="AE7" s="26" t="str">
        <f>I8</f>
        <v>Dobry</v>
      </c>
      <c r="AF7" s="10">
        <v>1</v>
      </c>
    </row>
    <row r="8" spans="1:32" s="17" customFormat="1" ht="20.100000000000001" customHeight="1" x14ac:dyDescent="0.25">
      <c r="A8" s="79"/>
      <c r="B8" s="80"/>
      <c r="C8" s="84" t="s">
        <v>67</v>
      </c>
      <c r="D8" s="126">
        <v>24.7</v>
      </c>
      <c r="E8" s="85" t="s">
        <v>66</v>
      </c>
      <c r="F8" s="81"/>
      <c r="G8" s="79"/>
      <c r="H8" s="80"/>
      <c r="I8" s="87" t="s">
        <v>109</v>
      </c>
      <c r="J8" s="88">
        <v>20</v>
      </c>
      <c r="K8" s="88">
        <v>10</v>
      </c>
      <c r="L8" s="81"/>
      <c r="M8" s="79"/>
      <c r="N8" s="82"/>
      <c r="O8" s="87" t="s">
        <v>116</v>
      </c>
      <c r="P8" s="89">
        <v>5</v>
      </c>
      <c r="Q8" s="89">
        <v>2.5</v>
      </c>
      <c r="R8" s="83"/>
      <c r="W8" s="42" t="s">
        <v>60</v>
      </c>
      <c r="X8" s="44">
        <f>D8</f>
        <v>24.7</v>
      </c>
      <c r="Y8" s="43" t="s">
        <v>0</v>
      </c>
      <c r="Z8" s="12"/>
      <c r="AA8" s="10" t="str">
        <f>IF(D8&lt;=$K$8,$I$8,IF(D8&lt;=$K$9,$I$9,IF(D8&lt;=$K$10,$I$10,IF(D8&lt;=$K$11,$I$11,IF(D8&lt;=$K$12,$I$12,IF(D8&gt;$K$12,$I$13,FALSE))))))</f>
        <v xml:space="preserve">Dostateczny </v>
      </c>
      <c r="AB8" s="10">
        <f>VLOOKUP(AA8,$AE$7:$AF$12,2,FALSE)</f>
        <v>3</v>
      </c>
      <c r="AC8" s="24"/>
      <c r="AD8" s="10">
        <v>2</v>
      </c>
      <c r="AE8" s="26" t="str">
        <f t="shared" ref="AE8:AE12" si="0">I9</f>
        <v xml:space="preserve">Umiarkowany </v>
      </c>
      <c r="AF8" s="10">
        <v>2</v>
      </c>
    </row>
    <row r="9" spans="1:32" s="17" customFormat="1" ht="20.100000000000001" customHeight="1" x14ac:dyDescent="0.25">
      <c r="A9" s="79"/>
      <c r="B9" s="80"/>
      <c r="C9" s="90"/>
      <c r="D9" s="90"/>
      <c r="E9" s="90"/>
      <c r="F9" s="81"/>
      <c r="G9" s="79"/>
      <c r="H9" s="80"/>
      <c r="I9" s="87" t="s">
        <v>108</v>
      </c>
      <c r="J9" s="91">
        <v>40</v>
      </c>
      <c r="K9" s="91">
        <v>20</v>
      </c>
      <c r="L9" s="81"/>
      <c r="M9" s="79"/>
      <c r="N9" s="82"/>
      <c r="O9" s="87" t="s">
        <v>114</v>
      </c>
      <c r="P9" s="92">
        <v>10</v>
      </c>
      <c r="Q9" s="92">
        <v>5</v>
      </c>
      <c r="R9" s="83"/>
      <c r="W9" s="23"/>
      <c r="AA9" s="10" t="str">
        <f>VLOOKUP(AB9,$AD$7:$AE$12,2,FALSE)</f>
        <v xml:space="preserve">Dostateczny </v>
      </c>
      <c r="AB9" s="10">
        <f>MAX(AB7:AB8)</f>
        <v>3</v>
      </c>
      <c r="AC9" s="24"/>
      <c r="AD9" s="10">
        <v>3</v>
      </c>
      <c r="AE9" s="26" t="str">
        <f t="shared" si="0"/>
        <v xml:space="preserve">Dostateczny </v>
      </c>
      <c r="AF9" s="10">
        <v>3</v>
      </c>
    </row>
    <row r="10" spans="1:32" s="17" customFormat="1" ht="20.100000000000001" customHeight="1" x14ac:dyDescent="0.25">
      <c r="A10" s="79"/>
      <c r="B10" s="80"/>
      <c r="C10" s="214" t="s">
        <v>132</v>
      </c>
      <c r="D10" s="215"/>
      <c r="E10" s="216"/>
      <c r="F10" s="81"/>
      <c r="G10" s="79"/>
      <c r="H10" s="80"/>
      <c r="I10" s="87" t="s">
        <v>110</v>
      </c>
      <c r="J10" s="91">
        <v>50</v>
      </c>
      <c r="K10" s="91">
        <v>25</v>
      </c>
      <c r="L10" s="81"/>
      <c r="M10" s="79"/>
      <c r="N10" s="82"/>
      <c r="O10" s="87" t="s">
        <v>115</v>
      </c>
      <c r="P10" s="92">
        <v>15</v>
      </c>
      <c r="Q10" s="92">
        <v>7.5</v>
      </c>
      <c r="R10" s="83"/>
      <c r="W10" s="27" t="s">
        <v>57</v>
      </c>
      <c r="X10" s="10">
        <f>D7-D8</f>
        <v>12.8</v>
      </c>
      <c r="Y10" s="18" t="s">
        <v>0</v>
      </c>
      <c r="Z10" s="12"/>
      <c r="AD10" s="10">
        <v>4</v>
      </c>
      <c r="AE10" s="26" t="str">
        <f t="shared" si="0"/>
        <v>Zły</v>
      </c>
      <c r="AF10" s="10">
        <v>4</v>
      </c>
    </row>
    <row r="11" spans="1:32" s="17" customFormat="1" ht="20.100000000000001" customHeight="1" x14ac:dyDescent="0.25">
      <c r="A11" s="79"/>
      <c r="B11" s="80"/>
      <c r="C11" s="217"/>
      <c r="D11" s="218"/>
      <c r="E11" s="219"/>
      <c r="F11" s="81"/>
      <c r="G11" s="79"/>
      <c r="H11" s="80"/>
      <c r="I11" s="87" t="s">
        <v>111</v>
      </c>
      <c r="J11" s="91">
        <v>100</v>
      </c>
      <c r="K11" s="91">
        <v>50</v>
      </c>
      <c r="L11" s="81"/>
      <c r="M11" s="79"/>
      <c r="N11" s="82"/>
      <c r="O11" s="87" t="s">
        <v>109</v>
      </c>
      <c r="P11" s="92">
        <v>20</v>
      </c>
      <c r="Q11" s="92">
        <v>10</v>
      </c>
      <c r="R11" s="83"/>
      <c r="W11" s="27" t="s">
        <v>58</v>
      </c>
      <c r="X11" s="10">
        <f>D8</f>
        <v>24.7</v>
      </c>
      <c r="Y11" s="18" t="s">
        <v>0</v>
      </c>
      <c r="Z11" s="12"/>
      <c r="AD11" s="10">
        <v>5</v>
      </c>
      <c r="AE11" s="26" t="str">
        <f t="shared" si="0"/>
        <v>Bardzo zły</v>
      </c>
      <c r="AF11" s="10">
        <v>5</v>
      </c>
    </row>
    <row r="12" spans="1:32" s="17" customFormat="1" ht="20.100000000000001" customHeight="1" x14ac:dyDescent="0.25">
      <c r="A12" s="79"/>
      <c r="B12" s="80"/>
      <c r="C12" s="223" t="str">
        <f>$AA$9</f>
        <v xml:space="preserve">Dostateczny </v>
      </c>
      <c r="D12" s="223"/>
      <c r="E12" s="223"/>
      <c r="F12" s="81"/>
      <c r="G12" s="79"/>
      <c r="H12" s="80"/>
      <c r="I12" s="87" t="s">
        <v>112</v>
      </c>
      <c r="J12" s="91">
        <v>150</v>
      </c>
      <c r="K12" s="91">
        <v>75</v>
      </c>
      <c r="L12" s="81"/>
      <c r="M12" s="79"/>
      <c r="N12" s="82"/>
      <c r="O12" s="87" t="s">
        <v>108</v>
      </c>
      <c r="P12" s="92">
        <v>40</v>
      </c>
      <c r="Q12" s="92">
        <v>20</v>
      </c>
      <c r="R12" s="83"/>
      <c r="W12" s="23"/>
      <c r="AD12" s="10">
        <v>6</v>
      </c>
      <c r="AE12" s="26" t="str">
        <f t="shared" si="0"/>
        <v xml:space="preserve">Niebezpieczny </v>
      </c>
      <c r="AF12" s="10">
        <v>6</v>
      </c>
    </row>
    <row r="13" spans="1:32" s="17" customFormat="1" ht="20.100000000000001" customHeight="1" x14ac:dyDescent="0.25">
      <c r="A13" s="79"/>
      <c r="B13" s="80"/>
      <c r="C13" s="169" t="s">
        <v>120</v>
      </c>
      <c r="D13" s="170"/>
      <c r="E13" s="171"/>
      <c r="F13" s="81"/>
      <c r="G13" s="79"/>
      <c r="H13" s="80"/>
      <c r="I13" s="87" t="s">
        <v>113</v>
      </c>
      <c r="J13" s="91" t="s">
        <v>11</v>
      </c>
      <c r="K13" s="91" t="s">
        <v>10</v>
      </c>
      <c r="L13" s="81"/>
      <c r="M13" s="79"/>
      <c r="N13" s="82"/>
      <c r="O13" s="87" t="s">
        <v>110</v>
      </c>
      <c r="P13" s="92">
        <v>50</v>
      </c>
      <c r="Q13" s="92">
        <v>25</v>
      </c>
      <c r="R13" s="83"/>
      <c r="W13" s="10" t="s">
        <v>53</v>
      </c>
      <c r="X13" s="57">
        <f>IF(J22="-",J21,J22)</f>
        <v>0.6</v>
      </c>
      <c r="Z13" s="24"/>
    </row>
    <row r="14" spans="1:32" s="17" customFormat="1" ht="20.100000000000001" customHeight="1" x14ac:dyDescent="0.25">
      <c r="A14" s="79"/>
      <c r="B14" s="93"/>
      <c r="C14" s="94"/>
      <c r="D14" s="94"/>
      <c r="E14" s="94"/>
      <c r="F14" s="95"/>
      <c r="G14" s="79"/>
      <c r="H14" s="93"/>
      <c r="I14" s="94"/>
      <c r="J14" s="94"/>
      <c r="K14" s="94"/>
      <c r="L14" s="95"/>
      <c r="M14" s="79"/>
      <c r="N14" s="82"/>
      <c r="O14" s="87" t="s">
        <v>111</v>
      </c>
      <c r="P14" s="92">
        <v>100</v>
      </c>
      <c r="Q14" s="92">
        <v>50</v>
      </c>
      <c r="R14" s="83"/>
      <c r="W14" s="10" t="s">
        <v>54</v>
      </c>
      <c r="X14" s="57">
        <f>IF(K22="-",K21,K22)</f>
        <v>0.3</v>
      </c>
      <c r="Z14" s="25"/>
    </row>
    <row r="15" spans="1:32" s="17" customFormat="1" ht="20.100000000000001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2"/>
      <c r="O15" s="87" t="s">
        <v>112</v>
      </c>
      <c r="P15" s="92">
        <v>150</v>
      </c>
      <c r="Q15" s="92">
        <v>75</v>
      </c>
      <c r="R15" s="83"/>
      <c r="W15" s="23"/>
      <c r="X15" s="58"/>
    </row>
    <row r="16" spans="1:32" s="17" customFormat="1" ht="20.100000000000001" customHeight="1" x14ac:dyDescent="0.25">
      <c r="A16" s="79"/>
      <c r="B16" s="96"/>
      <c r="C16" s="97"/>
      <c r="D16" s="97"/>
      <c r="E16" s="97"/>
      <c r="F16" s="98"/>
      <c r="G16" s="79"/>
      <c r="H16" s="99"/>
      <c r="I16" s="100"/>
      <c r="J16" s="101"/>
      <c r="K16" s="100"/>
      <c r="L16" s="102"/>
      <c r="M16" s="79"/>
      <c r="N16" s="82"/>
      <c r="O16" s="87" t="s">
        <v>113</v>
      </c>
      <c r="P16" s="92" t="s">
        <v>11</v>
      </c>
      <c r="Q16" s="92" t="s">
        <v>10</v>
      </c>
      <c r="R16" s="83"/>
      <c r="W16" s="23"/>
      <c r="X16" s="58"/>
    </row>
    <row r="17" spans="1:32" s="17" customFormat="1" ht="20.100000000000001" customHeight="1" x14ac:dyDescent="0.25">
      <c r="A17" s="79"/>
      <c r="B17" s="82"/>
      <c r="C17" s="176" t="s">
        <v>104</v>
      </c>
      <c r="D17" s="177"/>
      <c r="E17" s="178"/>
      <c r="F17" s="83"/>
      <c r="G17" s="79"/>
      <c r="H17" s="80"/>
      <c r="I17" s="166" t="s">
        <v>96</v>
      </c>
      <c r="J17" s="166"/>
      <c r="K17" s="166"/>
      <c r="L17" s="81"/>
      <c r="M17" s="79"/>
      <c r="N17" s="103"/>
      <c r="O17" s="161"/>
      <c r="P17" s="161"/>
      <c r="Q17" s="161"/>
      <c r="R17" s="104"/>
      <c r="W17" s="10" t="s">
        <v>55</v>
      </c>
      <c r="X17" s="57">
        <f>IF(J27="-",J26,J27)</f>
        <v>0.93333333333333335</v>
      </c>
      <c r="Z17" s="24"/>
    </row>
    <row r="18" spans="1:32" s="17" customFormat="1" ht="20.100000000000001" customHeight="1" x14ac:dyDescent="0.25">
      <c r="A18" s="79"/>
      <c r="B18" s="82"/>
      <c r="C18" s="179"/>
      <c r="D18" s="180"/>
      <c r="E18" s="181"/>
      <c r="F18" s="83"/>
      <c r="G18" s="105"/>
      <c r="H18" s="82"/>
      <c r="I18" s="196" t="s">
        <v>98</v>
      </c>
      <c r="J18" s="196"/>
      <c r="K18" s="196"/>
      <c r="L18" s="83"/>
      <c r="M18" s="79"/>
      <c r="N18" s="105"/>
      <c r="O18" s="105"/>
      <c r="P18" s="105"/>
      <c r="Q18" s="105"/>
      <c r="R18" s="105"/>
      <c r="W18" s="10" t="s">
        <v>56</v>
      </c>
      <c r="X18" s="57">
        <f>IF(K27="-",K26,K27)</f>
        <v>0.8666666666666667</v>
      </c>
      <c r="Z18" s="25"/>
    </row>
    <row r="19" spans="1:32" s="17" customFormat="1" ht="20.100000000000001" customHeight="1" x14ac:dyDescent="0.25">
      <c r="A19" s="79"/>
      <c r="B19" s="82"/>
      <c r="C19" s="179"/>
      <c r="D19" s="180"/>
      <c r="E19" s="181"/>
      <c r="F19" s="83"/>
      <c r="G19" s="79"/>
      <c r="H19" s="82"/>
      <c r="I19" s="106" t="str">
        <f>C27</f>
        <v>Stopień filtracji 1 - filtracja wstępna</v>
      </c>
      <c r="J19" s="106"/>
      <c r="K19" s="106"/>
      <c r="L19" s="83"/>
      <c r="M19" s="79"/>
      <c r="N19" s="107"/>
      <c r="O19" s="108"/>
      <c r="P19" s="108"/>
      <c r="Q19" s="108"/>
      <c r="R19" s="109"/>
      <c r="W19" s="23"/>
    </row>
    <row r="20" spans="1:32" s="17" customFormat="1" ht="20.100000000000001" customHeight="1" x14ac:dyDescent="0.25">
      <c r="A20" s="79"/>
      <c r="B20" s="82"/>
      <c r="C20" s="182"/>
      <c r="D20" s="183"/>
      <c r="E20" s="184"/>
      <c r="F20" s="141"/>
      <c r="G20" s="79"/>
      <c r="H20" s="80"/>
      <c r="I20" s="110" t="str">
        <f>C28</f>
        <v>ISO ePM10 60%</v>
      </c>
      <c r="J20" s="111" t="s">
        <v>61</v>
      </c>
      <c r="K20" s="111" t="s">
        <v>62</v>
      </c>
      <c r="L20" s="81"/>
      <c r="M20" s="79"/>
      <c r="N20" s="112"/>
      <c r="O20" s="208" t="s">
        <v>133</v>
      </c>
      <c r="P20" s="209"/>
      <c r="Q20" s="210"/>
      <c r="R20" s="113"/>
    </row>
    <row r="21" spans="1:32" s="17" customFormat="1" ht="20.100000000000001" customHeight="1" x14ac:dyDescent="0.25">
      <c r="A21" s="79"/>
      <c r="B21" s="103"/>
      <c r="C21" s="114"/>
      <c r="D21" s="114"/>
      <c r="E21" s="114"/>
      <c r="F21" s="104"/>
      <c r="G21" s="79"/>
      <c r="H21" s="80"/>
      <c r="I21" s="84" t="s">
        <v>99</v>
      </c>
      <c r="J21" s="115">
        <f>VLOOKUP($C$28,'Average efficiencies'!$A$2:$D$49,4,FALSE)</f>
        <v>0.6</v>
      </c>
      <c r="K21" s="115">
        <f>VLOOKUP($C$28,'Average efficiencies'!$A$2:$D$49,3,FALSE)</f>
        <v>0.3</v>
      </c>
      <c r="L21" s="81"/>
      <c r="M21" s="79"/>
      <c r="N21" s="112"/>
      <c r="O21" s="211"/>
      <c r="P21" s="212"/>
      <c r="Q21" s="213"/>
      <c r="R21" s="113"/>
      <c r="W21" s="46" t="s">
        <v>70</v>
      </c>
      <c r="X21" s="47">
        <f>X24+X25</f>
        <v>2.6466666666666643</v>
      </c>
      <c r="Y21" s="48" t="s">
        <v>66</v>
      </c>
    </row>
    <row r="22" spans="1:32" s="17" customFormat="1" ht="20.100000000000001" customHeight="1" x14ac:dyDescent="0.25">
      <c r="A22" s="79"/>
      <c r="B22" s="105"/>
      <c r="C22" s="105"/>
      <c r="D22" s="105"/>
      <c r="E22" s="105"/>
      <c r="F22" s="105"/>
      <c r="G22" s="79"/>
      <c r="H22" s="116"/>
      <c r="I22" s="84" t="s">
        <v>100</v>
      </c>
      <c r="J22" s="72" t="s">
        <v>101</v>
      </c>
      <c r="K22" s="72" t="s">
        <v>101</v>
      </c>
      <c r="L22" s="81"/>
      <c r="M22" s="79"/>
      <c r="N22" s="112"/>
      <c r="O22" s="172" t="str">
        <f>AA29</f>
        <v>Doskonały</v>
      </c>
      <c r="P22" s="172"/>
      <c r="Q22" s="172"/>
      <c r="R22" s="113"/>
      <c r="W22" s="46" t="s">
        <v>71</v>
      </c>
      <c r="X22" s="47">
        <f>X25</f>
        <v>2.3053333333333317</v>
      </c>
      <c r="Y22" s="48" t="s">
        <v>66</v>
      </c>
    </row>
    <row r="23" spans="1:32" s="17" customFormat="1" ht="20.100000000000001" customHeight="1" x14ac:dyDescent="0.25">
      <c r="A23" s="79"/>
      <c r="B23" s="99"/>
      <c r="C23" s="100"/>
      <c r="D23" s="100"/>
      <c r="E23" s="100"/>
      <c r="F23" s="102"/>
      <c r="G23" s="79"/>
      <c r="H23" s="116"/>
      <c r="I23" s="117"/>
      <c r="J23" s="117"/>
      <c r="K23" s="117"/>
      <c r="L23" s="81"/>
      <c r="M23" s="79"/>
      <c r="N23" s="112"/>
      <c r="O23" s="173" t="s">
        <v>119</v>
      </c>
      <c r="P23" s="174"/>
      <c r="Q23" s="175"/>
      <c r="R23" s="113"/>
      <c r="AD23" s="8">
        <v>1</v>
      </c>
      <c r="AE23" s="9" t="str">
        <f>O8</f>
        <v>Doskonały</v>
      </c>
      <c r="AF23" s="8">
        <v>1</v>
      </c>
    </row>
    <row r="24" spans="1:32" s="17" customFormat="1" ht="20.100000000000001" customHeight="1" x14ac:dyDescent="0.25">
      <c r="A24" s="79"/>
      <c r="B24" s="80"/>
      <c r="C24" s="166" t="s">
        <v>123</v>
      </c>
      <c r="D24" s="166"/>
      <c r="E24" s="166"/>
      <c r="F24" s="81"/>
      <c r="G24" s="79"/>
      <c r="H24" s="82"/>
      <c r="I24" s="106" t="str">
        <f>C30</f>
        <v>Stopień filtracji 2 - filtracja dokładna</v>
      </c>
      <c r="J24" s="106"/>
      <c r="K24" s="106"/>
      <c r="L24" s="83"/>
      <c r="M24" s="79"/>
      <c r="N24" s="118"/>
      <c r="O24" s="119"/>
      <c r="P24" s="119"/>
      <c r="Q24" s="119"/>
      <c r="R24" s="120"/>
      <c r="W24" s="27" t="s">
        <v>79</v>
      </c>
      <c r="X24" s="21">
        <f>X10*(1-K30)</f>
        <v>0.34133333333333271</v>
      </c>
      <c r="Y24" s="2" t="s">
        <v>0</v>
      </c>
      <c r="AD24" s="8">
        <v>2</v>
      </c>
      <c r="AE24" s="9" t="str">
        <f t="shared" ref="AE24:AE31" si="1">O9</f>
        <v>Bardzo dobry</v>
      </c>
      <c r="AF24" s="8">
        <v>2</v>
      </c>
    </row>
    <row r="25" spans="1:32" s="17" customFormat="1" ht="20.100000000000001" customHeight="1" x14ac:dyDescent="0.25">
      <c r="A25" s="79"/>
      <c r="B25" s="82"/>
      <c r="C25" s="191" t="s">
        <v>124</v>
      </c>
      <c r="D25" s="191"/>
      <c r="E25" s="191"/>
      <c r="F25" s="83"/>
      <c r="G25" s="79"/>
      <c r="H25" s="80"/>
      <c r="I25" s="110" t="str">
        <f>C31</f>
        <v>ISO ePM1 80%</v>
      </c>
      <c r="J25" s="111" t="s">
        <v>63</v>
      </c>
      <c r="K25" s="111" t="s">
        <v>64</v>
      </c>
      <c r="L25" s="81"/>
      <c r="M25" s="79"/>
      <c r="N25" s="105"/>
      <c r="O25" s="105"/>
      <c r="P25" s="105"/>
      <c r="Q25" s="105"/>
      <c r="R25" s="105"/>
      <c r="W25" s="27" t="s">
        <v>80</v>
      </c>
      <c r="X25" s="21">
        <f>X11*(1-K31)</f>
        <v>2.3053333333333317</v>
      </c>
      <c r="Y25" s="2" t="s">
        <v>0</v>
      </c>
      <c r="Z25" s="12"/>
      <c r="AD25" s="8">
        <v>3</v>
      </c>
      <c r="AE25" s="9" t="str">
        <f t="shared" si="1"/>
        <v>Lepszy od dobrego</v>
      </c>
      <c r="AF25" s="8">
        <v>3</v>
      </c>
    </row>
    <row r="26" spans="1:32" s="17" customFormat="1" ht="20.100000000000001" customHeight="1" x14ac:dyDescent="0.25">
      <c r="A26" s="90"/>
      <c r="B26" s="82"/>
      <c r="C26" s="191"/>
      <c r="D26" s="191"/>
      <c r="E26" s="191"/>
      <c r="F26" s="83"/>
      <c r="G26" s="79"/>
      <c r="H26" s="80"/>
      <c r="I26" s="84" t="s">
        <v>99</v>
      </c>
      <c r="J26" s="115">
        <f>VLOOKUP($C$31,'Average efficiencies'!$A$2:$D$49,4,FALSE)</f>
        <v>0.93333333333333335</v>
      </c>
      <c r="K26" s="115">
        <f>VLOOKUP($C$31,'Average efficiencies'!$A$2:$D$49,3,FALSE)</f>
        <v>0.8666666666666667</v>
      </c>
      <c r="L26" s="81"/>
      <c r="M26" s="79"/>
      <c r="N26" s="99"/>
      <c r="O26" s="100"/>
      <c r="P26" s="100"/>
      <c r="Q26" s="100"/>
      <c r="R26" s="102"/>
      <c r="W26" s="23"/>
      <c r="Z26" s="12"/>
      <c r="AD26" s="8">
        <v>4</v>
      </c>
      <c r="AE26" s="9" t="str">
        <f t="shared" si="1"/>
        <v>Dobry</v>
      </c>
      <c r="AF26" s="8">
        <v>4</v>
      </c>
    </row>
    <row r="27" spans="1:32" s="17" customFormat="1" ht="20.100000000000001" customHeight="1" x14ac:dyDescent="0.25">
      <c r="A27" s="90"/>
      <c r="B27" s="80"/>
      <c r="C27" s="39" t="s">
        <v>103</v>
      </c>
      <c r="D27" s="106"/>
      <c r="E27" s="106"/>
      <c r="F27" s="81"/>
      <c r="G27" s="79"/>
      <c r="H27" s="80"/>
      <c r="I27" s="84" t="s">
        <v>100</v>
      </c>
      <c r="J27" s="72" t="s">
        <v>101</v>
      </c>
      <c r="K27" s="72" t="s">
        <v>101</v>
      </c>
      <c r="L27" s="81"/>
      <c r="M27" s="79"/>
      <c r="N27" s="80"/>
      <c r="O27" s="166" t="s">
        <v>97</v>
      </c>
      <c r="P27" s="166"/>
      <c r="Q27" s="166"/>
      <c r="R27" s="81"/>
      <c r="AA27" s="10" t="str">
        <f>IF(X21&lt;=$P$8,$O$8,IF(X21&lt;=$P$9,$O$9,IF(X21&lt;=$P$10,$O$10,IF(X21&lt;=$P$11,$O$11,IF(X21&lt;=$P$12,$O$12,IF(X21&lt;=$P$13,$O$13,IF(X21&lt;=$P$14,$O$14,IF(X21&lt;=$P$15,$O$15,IF(X21&gt;$P$15,$O$16,FALSE)))))))))</f>
        <v>Doskonały</v>
      </c>
      <c r="AB27" s="10">
        <f>VLOOKUP(AA27,$AE$23:$AF$31,2,FALSE)</f>
        <v>1</v>
      </c>
      <c r="AD27" s="8">
        <v>5</v>
      </c>
      <c r="AE27" s="9" t="str">
        <f t="shared" si="1"/>
        <v xml:space="preserve">Umiarkowany </v>
      </c>
      <c r="AF27" s="8">
        <v>5</v>
      </c>
    </row>
    <row r="28" spans="1:32" s="17" customFormat="1" ht="20.100000000000001" customHeight="1" x14ac:dyDescent="0.25">
      <c r="A28" s="90"/>
      <c r="B28" s="80"/>
      <c r="C28" s="204" t="s">
        <v>40</v>
      </c>
      <c r="D28" s="205"/>
      <c r="E28" s="206"/>
      <c r="F28" s="81"/>
      <c r="G28" s="79"/>
      <c r="H28" s="80"/>
      <c r="I28" s="90"/>
      <c r="J28" s="90"/>
      <c r="K28" s="90"/>
      <c r="L28" s="81"/>
      <c r="M28" s="79"/>
      <c r="N28" s="80"/>
      <c r="O28" s="164" t="s">
        <v>118</v>
      </c>
      <c r="P28" s="164"/>
      <c r="Q28" s="164"/>
      <c r="R28" s="81"/>
      <c r="Z28" s="12"/>
      <c r="AA28" s="35" t="str">
        <f>IF(X22&lt;=$Q$8,$O$8,IF(X22&lt;=$Q$9,$O$9,IF(X22&lt;=$Q$10,$O$10,IF(X22&lt;=$Q$11,$O$11,IF(X22&lt;=$Q$12,$O$12,IF(X22&lt;=$Q$13,$O$13,IF(X22&lt;=$Q$14,$O$14,IF(X22&lt;=$Q$15,$O$15,IF(X22&gt;$Q$15,$O$16,FALSE)))))))))</f>
        <v>Doskonały</v>
      </c>
      <c r="AB28" s="10">
        <f>VLOOKUP(AA28,$AE$23:$AF$31,2,FALSE)</f>
        <v>1</v>
      </c>
      <c r="AD28" s="8">
        <v>6</v>
      </c>
      <c r="AE28" s="9" t="str">
        <f t="shared" si="1"/>
        <v xml:space="preserve">Dostateczny </v>
      </c>
      <c r="AF28" s="8">
        <v>6</v>
      </c>
    </row>
    <row r="29" spans="1:32" s="17" customFormat="1" ht="20.100000000000001" customHeight="1" x14ac:dyDescent="0.25">
      <c r="A29" s="90"/>
      <c r="B29" s="82"/>
      <c r="C29" s="106"/>
      <c r="D29" s="121"/>
      <c r="E29" s="121"/>
      <c r="F29" s="83"/>
      <c r="G29" s="79"/>
      <c r="H29" s="80"/>
      <c r="I29" s="207" t="s">
        <v>121</v>
      </c>
      <c r="J29" s="207"/>
      <c r="K29" s="207"/>
      <c r="L29" s="81"/>
      <c r="M29" s="79"/>
      <c r="N29" s="80"/>
      <c r="O29" s="165"/>
      <c r="P29" s="165"/>
      <c r="Q29" s="165"/>
      <c r="R29" s="81"/>
      <c r="Z29" s="12"/>
      <c r="AA29" s="10" t="str">
        <f>VLOOKUP(AB29,$AD$23:$AE$31,2,FALSE)</f>
        <v>Doskonały</v>
      </c>
      <c r="AB29" s="10">
        <f>MAX(AB27:AB28)</f>
        <v>1</v>
      </c>
      <c r="AD29" s="8">
        <v>7</v>
      </c>
      <c r="AE29" s="9" t="str">
        <f t="shared" si="1"/>
        <v>Zły</v>
      </c>
      <c r="AF29" s="8">
        <v>7</v>
      </c>
    </row>
    <row r="30" spans="1:32" s="17" customFormat="1" ht="20.100000000000001" customHeight="1" x14ac:dyDescent="0.25">
      <c r="A30" s="79"/>
      <c r="B30" s="80"/>
      <c r="C30" s="39" t="s">
        <v>102</v>
      </c>
      <c r="D30" s="106"/>
      <c r="E30" s="106"/>
      <c r="F30" s="81"/>
      <c r="G30" s="79"/>
      <c r="H30" s="82"/>
      <c r="I30" s="160" t="s">
        <v>68</v>
      </c>
      <c r="J30" s="160"/>
      <c r="K30" s="122">
        <f>1-((1-X13)*(1-X17))</f>
        <v>0.97333333333333338</v>
      </c>
      <c r="L30" s="83"/>
      <c r="M30" s="79"/>
      <c r="N30" s="80"/>
      <c r="O30" s="123" t="s">
        <v>70</v>
      </c>
      <c r="P30" s="124">
        <f>X21</f>
        <v>2.6466666666666643</v>
      </c>
      <c r="Q30" s="125" t="s">
        <v>66</v>
      </c>
      <c r="R30" s="81"/>
      <c r="W30" s="159"/>
      <c r="AD30" s="8">
        <v>8</v>
      </c>
      <c r="AE30" s="9" t="str">
        <f t="shared" si="1"/>
        <v>Bardzo zły</v>
      </c>
      <c r="AF30" s="8">
        <v>8</v>
      </c>
    </row>
    <row r="31" spans="1:32" s="17" customFormat="1" ht="20.100000000000001" customHeight="1" x14ac:dyDescent="0.25">
      <c r="A31" s="79"/>
      <c r="B31" s="80"/>
      <c r="C31" s="204" t="s">
        <v>16</v>
      </c>
      <c r="D31" s="205"/>
      <c r="E31" s="206"/>
      <c r="F31" s="81"/>
      <c r="G31" s="90"/>
      <c r="H31" s="82"/>
      <c r="I31" s="160" t="s">
        <v>69</v>
      </c>
      <c r="J31" s="160"/>
      <c r="K31" s="122">
        <f>1-((1-X14)*(1-X18))</f>
        <v>0.90666666666666673</v>
      </c>
      <c r="L31" s="83"/>
      <c r="M31" s="90"/>
      <c r="N31" s="80"/>
      <c r="O31" s="123" t="s">
        <v>71</v>
      </c>
      <c r="P31" s="124">
        <f>X22</f>
        <v>2.3053333333333317</v>
      </c>
      <c r="Q31" s="125" t="s">
        <v>66</v>
      </c>
      <c r="R31" s="81"/>
      <c r="S31" s="37"/>
      <c r="W31" s="159"/>
      <c r="AD31" s="8">
        <v>9</v>
      </c>
      <c r="AE31" s="9" t="str">
        <f t="shared" si="1"/>
        <v xml:space="preserve">Niebezpieczny </v>
      </c>
      <c r="AF31" s="8">
        <v>9</v>
      </c>
    </row>
    <row r="32" spans="1:32" s="17" customFormat="1" ht="20.100000000000001" customHeight="1" x14ac:dyDescent="0.25">
      <c r="A32" s="79"/>
      <c r="B32" s="93"/>
      <c r="C32" s="114"/>
      <c r="D32" s="114"/>
      <c r="E32" s="114"/>
      <c r="F32" s="95"/>
      <c r="G32" s="90"/>
      <c r="H32" s="103"/>
      <c r="I32" s="114"/>
      <c r="J32" s="114"/>
      <c r="K32" s="114"/>
      <c r="L32" s="104"/>
      <c r="M32" s="90"/>
      <c r="N32" s="93"/>
      <c r="O32" s="114"/>
      <c r="P32" s="114"/>
      <c r="Q32" s="114"/>
      <c r="R32" s="95"/>
      <c r="S32" s="37"/>
      <c r="W32" s="36"/>
    </row>
    <row r="33" spans="1:23" s="17" customFormat="1" ht="20.100000000000001" customHeight="1" x14ac:dyDescent="0.25">
      <c r="A33" s="79"/>
      <c r="B33" s="79"/>
      <c r="C33" s="105"/>
      <c r="D33" s="105"/>
      <c r="E33" s="105"/>
      <c r="F33" s="105"/>
      <c r="G33" s="90"/>
      <c r="H33" s="121"/>
      <c r="I33" s="121"/>
      <c r="J33" s="121"/>
      <c r="K33" s="121"/>
      <c r="L33" s="121"/>
      <c r="M33" s="90"/>
      <c r="N33" s="90"/>
      <c r="O33" s="90"/>
      <c r="P33" s="90"/>
      <c r="Q33" s="90"/>
      <c r="R33" s="90"/>
      <c r="S33" s="37"/>
      <c r="T33" s="37"/>
      <c r="W33" s="36"/>
    </row>
    <row r="34" spans="1:23" s="17" customFormat="1" ht="25.2" customHeight="1" x14ac:dyDescent="0.25">
      <c r="A34" s="79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37"/>
      <c r="T34" s="37"/>
      <c r="W34" s="36"/>
    </row>
    <row r="35" spans="1:23" s="17" customFormat="1" ht="25.2" customHeight="1" x14ac:dyDescent="0.25">
      <c r="A35" s="79"/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7"/>
      <c r="S35" s="37"/>
      <c r="T35" s="37"/>
      <c r="W35" s="37"/>
    </row>
    <row r="36" spans="1:23" s="17" customFormat="1" ht="25.2" customHeight="1" x14ac:dyDescent="0.25">
      <c r="A36" s="79"/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37"/>
      <c r="T36" s="37"/>
      <c r="W36" s="37"/>
    </row>
    <row r="37" spans="1:23" s="17" customFormat="1" ht="20.100000000000001" customHeight="1" x14ac:dyDescent="0.25">
      <c r="A37" s="39"/>
      <c r="B37" s="39"/>
      <c r="C37" s="39"/>
      <c r="G37" s="40"/>
      <c r="H37" s="45"/>
      <c r="I37" s="37"/>
      <c r="J37" s="37"/>
      <c r="K37" s="37"/>
      <c r="L37" s="40"/>
      <c r="M37" s="40"/>
      <c r="N37" s="37"/>
      <c r="R37" s="37"/>
      <c r="S37" s="37"/>
      <c r="T37" s="37"/>
      <c r="W37" s="37"/>
    </row>
    <row r="38" spans="1:23" s="17" customFormat="1" ht="20.100000000000001" customHeight="1" x14ac:dyDescent="0.25">
      <c r="A38" s="39"/>
      <c r="B38" s="39"/>
      <c r="C38" s="39"/>
      <c r="G38" s="40"/>
      <c r="H38" s="45"/>
      <c r="I38" s="37"/>
      <c r="J38" s="37"/>
      <c r="K38" s="37"/>
      <c r="L38" s="41"/>
      <c r="M38" s="40"/>
      <c r="N38" s="37"/>
      <c r="O38" s="37"/>
      <c r="P38" s="37"/>
      <c r="Q38" s="37"/>
      <c r="R38" s="37"/>
      <c r="S38" s="37"/>
      <c r="T38" s="37"/>
      <c r="W38" s="37"/>
    </row>
    <row r="39" spans="1:23" s="17" customFormat="1" ht="20.100000000000001" customHeight="1" x14ac:dyDescent="0.25">
      <c r="A39" s="39"/>
      <c r="G39" s="40"/>
      <c r="H39" s="45"/>
      <c r="I39" s="37"/>
      <c r="J39" s="37"/>
      <c r="K39" s="37"/>
      <c r="L39" s="40"/>
      <c r="M39" s="40"/>
      <c r="N39" s="40"/>
      <c r="O39" s="37"/>
      <c r="P39" s="37"/>
      <c r="Q39" s="37"/>
      <c r="R39" s="37"/>
      <c r="S39" s="37"/>
      <c r="T39" s="37"/>
      <c r="W39" s="37"/>
    </row>
    <row r="40" spans="1:23" s="17" customFormat="1" ht="20.100000000000001" customHeight="1" x14ac:dyDescent="0.25">
      <c r="A40" s="39"/>
      <c r="G40" s="40"/>
      <c r="H40" s="40"/>
      <c r="I40" s="37"/>
      <c r="J40" s="37"/>
      <c r="K40" s="37"/>
      <c r="L40" s="40"/>
      <c r="M40" s="40"/>
      <c r="N40" s="40"/>
      <c r="O40" s="37"/>
      <c r="P40" s="37"/>
      <c r="Q40" s="37"/>
      <c r="R40" s="37"/>
      <c r="S40" s="37"/>
      <c r="T40" s="37"/>
    </row>
    <row r="41" spans="1:23" s="17" customFormat="1" ht="20.100000000000001" customHeight="1" x14ac:dyDescent="0.25">
      <c r="A41" s="39"/>
      <c r="G41" s="40"/>
      <c r="H41" s="40"/>
      <c r="I41" s="37"/>
      <c r="J41" s="37"/>
      <c r="K41" s="37"/>
      <c r="L41" s="40"/>
      <c r="M41" s="40"/>
      <c r="N41" s="40"/>
      <c r="O41" s="37"/>
      <c r="P41" s="37"/>
      <c r="Q41" s="37"/>
      <c r="R41" s="37"/>
      <c r="S41" s="37"/>
      <c r="T41" s="37"/>
    </row>
    <row r="42" spans="1:23" s="17" customFormat="1" ht="20.100000000000001" customHeight="1" x14ac:dyDescent="0.25">
      <c r="A42" s="39"/>
      <c r="G42" s="40"/>
      <c r="H42" s="40"/>
      <c r="I42" s="37"/>
      <c r="J42" s="37"/>
      <c r="K42" s="37"/>
      <c r="L42" s="40"/>
      <c r="M42" s="40"/>
      <c r="N42" s="40"/>
      <c r="O42" s="37"/>
      <c r="P42" s="37"/>
      <c r="Q42" s="37"/>
      <c r="R42" s="37"/>
      <c r="S42" s="37"/>
      <c r="T42" s="37"/>
    </row>
    <row r="43" spans="1:23" s="17" customFormat="1" ht="20.100000000000001" customHeight="1" x14ac:dyDescent="0.25">
      <c r="A43" s="39"/>
      <c r="G43" s="40"/>
      <c r="H43" s="40"/>
      <c r="I43" s="37"/>
      <c r="J43" s="37"/>
      <c r="K43" s="37"/>
      <c r="L43" s="40"/>
      <c r="M43" s="40"/>
      <c r="N43" s="40"/>
      <c r="O43" s="37"/>
      <c r="P43" s="37"/>
      <c r="Q43" s="37"/>
      <c r="R43" s="37"/>
      <c r="S43" s="37"/>
      <c r="T43" s="37"/>
    </row>
    <row r="44" spans="1:23" s="17" customFormat="1" ht="20.100000000000001" customHeight="1" x14ac:dyDescent="0.25">
      <c r="A44" s="39"/>
      <c r="G44" s="40"/>
      <c r="H44" s="40"/>
      <c r="I44" s="37"/>
      <c r="J44" s="37"/>
      <c r="K44" s="37"/>
      <c r="L44" s="40"/>
      <c r="M44" s="40"/>
      <c r="N44" s="40"/>
      <c r="O44" s="37"/>
      <c r="P44" s="37"/>
      <c r="Q44" s="37"/>
      <c r="R44" s="37"/>
      <c r="S44" s="37"/>
      <c r="T44" s="37"/>
      <c r="W44" s="23"/>
    </row>
    <row r="45" spans="1:23" s="17" customFormat="1" ht="20.100000000000001" customHeight="1" x14ac:dyDescent="0.25">
      <c r="A45" s="39"/>
      <c r="G45" s="40"/>
      <c r="H45" s="40"/>
      <c r="I45" s="37"/>
      <c r="J45" s="37"/>
      <c r="K45" s="37"/>
      <c r="L45" s="40"/>
      <c r="M45" s="40"/>
      <c r="N45" s="40"/>
      <c r="O45" s="37"/>
      <c r="P45" s="37"/>
      <c r="Q45" s="37"/>
      <c r="R45" s="37"/>
      <c r="S45" s="37"/>
      <c r="T45" s="37"/>
      <c r="W45" s="23"/>
    </row>
    <row r="46" spans="1:23" s="17" customFormat="1" ht="20.100000000000001" customHeight="1" x14ac:dyDescent="0.25">
      <c r="A46" s="39"/>
      <c r="G46" s="40"/>
      <c r="H46" s="40"/>
      <c r="I46" s="40"/>
      <c r="J46" s="40"/>
      <c r="K46" s="40"/>
      <c r="L46" s="40"/>
      <c r="M46" s="40"/>
      <c r="N46" s="40"/>
      <c r="O46" s="37"/>
      <c r="P46" s="37"/>
      <c r="Q46" s="37"/>
      <c r="R46" s="37"/>
      <c r="S46" s="37"/>
      <c r="T46" s="37"/>
      <c r="W46" s="23"/>
    </row>
    <row r="47" spans="1:23" s="17" customFormat="1" ht="20.100000000000001" customHeight="1" x14ac:dyDescent="0.25">
      <c r="A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7"/>
      <c r="T47" s="37"/>
      <c r="W47" s="23"/>
    </row>
    <row r="48" spans="1:23" s="17" customFormat="1" ht="20.100000000000001" customHeight="1" x14ac:dyDescent="0.25">
      <c r="A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37"/>
      <c r="W48" s="23"/>
    </row>
    <row r="49" spans="1:23" s="17" customFormat="1" ht="20.100000000000001" customHeight="1" x14ac:dyDescent="0.25">
      <c r="A49" s="39"/>
      <c r="B49" s="39"/>
      <c r="C49" s="39"/>
      <c r="D49" s="39"/>
      <c r="E49" s="39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37"/>
      <c r="W49" s="23"/>
    </row>
    <row r="50" spans="1:23" s="17" customFormat="1" ht="20.100000000000001" customHeight="1" x14ac:dyDescent="0.25">
      <c r="A50" s="39"/>
      <c r="B50" s="39"/>
      <c r="C50" s="39"/>
      <c r="D50" s="39"/>
      <c r="E50" s="39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37"/>
      <c r="W50" s="23"/>
    </row>
    <row r="51" spans="1:23" s="17" customFormat="1" ht="20.100000000000001" customHeight="1" x14ac:dyDescent="0.25">
      <c r="A51" s="39"/>
      <c r="B51" s="39"/>
      <c r="C51" s="39"/>
      <c r="D51" s="39"/>
      <c r="E51" s="3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37"/>
      <c r="W51" s="23"/>
    </row>
    <row r="52" spans="1:23" s="17" customFormat="1" ht="20.100000000000001" customHeight="1" x14ac:dyDescent="0.25">
      <c r="A52" s="39"/>
      <c r="B52" s="39"/>
      <c r="C52" s="39"/>
      <c r="D52" s="39"/>
      <c r="E52" s="39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37"/>
      <c r="W52" s="23"/>
    </row>
    <row r="53" spans="1:23" s="17" customFormat="1" ht="20.100000000000001" customHeight="1" x14ac:dyDescent="0.25">
      <c r="A53" s="39"/>
      <c r="B53" s="39"/>
      <c r="C53" s="39"/>
      <c r="D53" s="39"/>
      <c r="E53" s="39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37"/>
      <c r="W53" s="23"/>
    </row>
    <row r="54" spans="1:23" s="17" customFormat="1" ht="20.100000000000001" customHeight="1" x14ac:dyDescent="0.25">
      <c r="A54" s="39"/>
      <c r="B54" s="39"/>
      <c r="C54" s="39"/>
      <c r="D54" s="39"/>
      <c r="E54" s="39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37"/>
      <c r="W54" s="23"/>
    </row>
    <row r="55" spans="1:23" s="17" customFormat="1" ht="20.100000000000001" customHeight="1" x14ac:dyDescent="0.25">
      <c r="A55" s="39"/>
      <c r="B55" s="39"/>
      <c r="C55" s="39"/>
      <c r="D55" s="39"/>
      <c r="E55" s="39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37"/>
      <c r="W55" s="23"/>
    </row>
    <row r="56" spans="1:23" s="17" customFormat="1" ht="20.100000000000001" customHeight="1" x14ac:dyDescent="0.25">
      <c r="A56" s="39"/>
      <c r="B56" s="39"/>
      <c r="C56" s="39"/>
      <c r="D56" s="39"/>
      <c r="E56" s="39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37"/>
      <c r="W56" s="23"/>
    </row>
    <row r="57" spans="1:23" s="17" customFormat="1" ht="20.100000000000001" customHeight="1" x14ac:dyDescent="0.25">
      <c r="A57" s="39"/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37"/>
      <c r="T57" s="37"/>
      <c r="W57" s="23"/>
    </row>
    <row r="58" spans="1:23" s="17" customFormat="1" ht="20.100000000000001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W58" s="23"/>
    </row>
    <row r="59" spans="1:23" s="17" customFormat="1" ht="20.100000000000001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W59" s="23"/>
    </row>
    <row r="60" spans="1:23" s="17" customFormat="1" ht="20.100000000000001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W60" s="23"/>
    </row>
    <row r="61" spans="1:23" s="17" customFormat="1" ht="20.100000000000001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W61" s="23"/>
    </row>
    <row r="62" spans="1:23" s="17" customFormat="1" ht="15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W62" s="23"/>
    </row>
    <row r="63" spans="1:23" s="17" customFormat="1" ht="1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W63" s="23"/>
    </row>
    <row r="64" spans="1:23" s="17" customFormat="1" ht="15" customHeigh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W64" s="23"/>
    </row>
    <row r="65" spans="1:23" s="17" customFormat="1" ht="15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W65" s="23"/>
    </row>
    <row r="66" spans="1:23" s="17" customFormat="1" ht="1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W66" s="23"/>
    </row>
    <row r="67" spans="1:23" s="17" customFormat="1" ht="15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W67" s="23"/>
    </row>
    <row r="68" spans="1:23" s="17" customFormat="1" ht="15" customHeigh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W68" s="23"/>
    </row>
    <row r="69" spans="1:23" s="17" customFormat="1" ht="15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W69" s="23"/>
    </row>
    <row r="70" spans="1:23" s="17" customFormat="1" ht="15" customHeigh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W70" s="23"/>
    </row>
    <row r="71" spans="1:23" s="17" customFormat="1" ht="1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W71" s="23"/>
    </row>
    <row r="72" spans="1:23" s="17" customFormat="1" ht="15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W72" s="23"/>
    </row>
    <row r="73" spans="1:23" s="17" customFormat="1" ht="1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W73" s="23"/>
    </row>
    <row r="74" spans="1:23" s="17" customFormat="1" ht="15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W74" s="23"/>
    </row>
    <row r="75" spans="1:23" s="17" customFormat="1" ht="1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W75" s="23"/>
    </row>
    <row r="76" spans="1:23" s="17" customFormat="1" ht="1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W76" s="23"/>
    </row>
    <row r="77" spans="1:23" s="17" customFormat="1" ht="15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W77" s="23"/>
    </row>
    <row r="78" spans="1:23" s="17" customFormat="1" ht="15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W78" s="23"/>
    </row>
    <row r="79" spans="1:23" s="17" customFormat="1" ht="1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W79" s="23"/>
    </row>
    <row r="80" spans="1:23" s="17" customFormat="1" ht="15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W80" s="23"/>
    </row>
    <row r="81" spans="1:23" s="17" customFormat="1" ht="15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W81" s="23"/>
    </row>
    <row r="82" spans="1:23" s="17" customFormat="1" ht="1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W82" s="23"/>
    </row>
    <row r="83" spans="1:23" s="17" customFormat="1" ht="1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W83" s="23"/>
    </row>
    <row r="84" spans="1:23" s="17" customFormat="1" ht="1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W84" s="23"/>
    </row>
    <row r="85" spans="1:23" s="17" customFormat="1" ht="1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W85" s="23"/>
    </row>
    <row r="86" spans="1:23" s="17" customFormat="1" ht="15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W86" s="23"/>
    </row>
    <row r="87" spans="1:23" s="17" customFormat="1" ht="15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W87" s="23"/>
    </row>
    <row r="88" spans="1:23" s="17" customFormat="1" ht="1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W88" s="23"/>
    </row>
    <row r="89" spans="1:23" s="17" customFormat="1" ht="1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W89" s="23"/>
    </row>
    <row r="90" spans="1:23" s="17" customFormat="1" ht="1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W90" s="23"/>
    </row>
    <row r="91" spans="1:23" s="17" customFormat="1" ht="1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W91" s="23"/>
    </row>
    <row r="92" spans="1:23" s="17" customFormat="1" ht="1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W92" s="23"/>
    </row>
    <row r="93" spans="1:23" s="17" customFormat="1" ht="1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W93" s="23"/>
    </row>
    <row r="94" spans="1:23" s="17" customFormat="1" ht="1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W94" s="23"/>
    </row>
    <row r="95" spans="1:23" s="17" customFormat="1" ht="1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W95" s="23"/>
    </row>
    <row r="96" spans="1:23" s="17" customFormat="1" ht="1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W96" s="23"/>
    </row>
    <row r="97" spans="1:23" s="17" customFormat="1" ht="15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W97" s="23"/>
    </row>
    <row r="98" spans="1:23" s="17" customFormat="1" ht="1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W98" s="23"/>
    </row>
    <row r="99" spans="1:23" s="17" customFormat="1" ht="15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W99" s="23"/>
    </row>
    <row r="100" spans="1:23" s="17" customFormat="1" ht="1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W100" s="23"/>
    </row>
    <row r="101" spans="1:23" s="17" customFormat="1" ht="1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W101" s="23"/>
    </row>
    <row r="102" spans="1:23" s="17" customFormat="1" ht="1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W102" s="23"/>
    </row>
    <row r="103" spans="1:23" s="17" customFormat="1" ht="1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W103" s="23"/>
    </row>
    <row r="104" spans="1:23" s="17" customFormat="1" ht="1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W104" s="23"/>
    </row>
    <row r="105" spans="1:23" s="17" customFormat="1" ht="1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W105" s="23"/>
    </row>
    <row r="106" spans="1:23" s="17" customFormat="1" ht="1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W106" s="23"/>
    </row>
    <row r="107" spans="1:23" s="17" customFormat="1" ht="1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W107" s="23"/>
    </row>
    <row r="108" spans="1:23" s="17" customFormat="1" ht="1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W108" s="23"/>
    </row>
    <row r="109" spans="1:23" s="17" customFormat="1" ht="1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W109" s="23"/>
    </row>
    <row r="110" spans="1:23" s="17" customFormat="1" ht="1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W110" s="23"/>
    </row>
    <row r="111" spans="1:23" s="17" customFormat="1" ht="1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W111" s="23"/>
    </row>
    <row r="112" spans="1:23" s="17" customFormat="1" ht="1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W112" s="23"/>
    </row>
    <row r="113" spans="1:23" s="17" customFormat="1" ht="1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W113" s="23"/>
    </row>
    <row r="114" spans="1:23" s="17" customFormat="1" ht="1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W114" s="23"/>
    </row>
    <row r="115" spans="1:23" s="17" customFormat="1" ht="1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W115" s="23"/>
    </row>
    <row r="116" spans="1:23" s="17" customFormat="1" ht="1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W116" s="23"/>
    </row>
    <row r="117" spans="1:23" s="17" customFormat="1" ht="1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W117" s="23"/>
    </row>
    <row r="118" spans="1:23" s="17" customFormat="1" ht="15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W118" s="23"/>
    </row>
    <row r="119" spans="1:23" s="17" customFormat="1" ht="1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W119" s="23"/>
    </row>
    <row r="120" spans="1:23" s="17" customFormat="1" ht="1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W120" s="23"/>
    </row>
    <row r="121" spans="1:23" s="17" customFormat="1" ht="15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W121" s="23"/>
    </row>
    <row r="122" spans="1:23" s="17" customFormat="1" ht="1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W122" s="23"/>
    </row>
    <row r="123" spans="1:23" s="17" customFormat="1" ht="15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W123" s="23"/>
    </row>
    <row r="124" spans="1:23" s="17" customFormat="1" ht="15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W124" s="23"/>
    </row>
    <row r="125" spans="1:23" s="17" customFormat="1" ht="15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W125" s="23"/>
    </row>
    <row r="126" spans="1:23" s="17" customFormat="1" ht="15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W126" s="23"/>
    </row>
    <row r="127" spans="1:23" s="17" customFormat="1" ht="15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W127" s="23"/>
    </row>
    <row r="128" spans="1:23" s="17" customFormat="1" ht="15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W128" s="23"/>
    </row>
    <row r="129" spans="1:23" s="17" customFormat="1" ht="15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W129" s="23"/>
    </row>
    <row r="130" spans="1:23" s="17" customFormat="1" ht="1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W130" s="23"/>
    </row>
    <row r="131" spans="1:23" s="17" customFormat="1" ht="1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W131" s="23"/>
    </row>
    <row r="132" spans="1:23" s="17" customFormat="1" ht="1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W132" s="23"/>
    </row>
    <row r="133" spans="1:23" s="17" customFormat="1" ht="1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W133" s="23"/>
    </row>
    <row r="134" spans="1:23" s="17" customFormat="1" ht="15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W134" s="23"/>
    </row>
    <row r="135" spans="1:23" s="17" customFormat="1" ht="15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W135" s="23"/>
    </row>
    <row r="136" spans="1:23" s="17" customFormat="1" ht="1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W136" s="23"/>
    </row>
    <row r="137" spans="1:23" s="17" customFormat="1" ht="15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W137" s="23"/>
    </row>
    <row r="138" spans="1:23" s="17" customFormat="1" ht="1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W138" s="23"/>
    </row>
    <row r="139" spans="1:23" s="17" customFormat="1" ht="15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W139" s="23"/>
    </row>
    <row r="140" spans="1:23" s="17" customFormat="1" ht="1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W140" s="23"/>
    </row>
    <row r="141" spans="1:23" s="17" customFormat="1" ht="1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W141" s="23"/>
    </row>
    <row r="142" spans="1:23" s="17" customFormat="1" ht="1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W142" s="23"/>
    </row>
    <row r="143" spans="1:23" s="17" customFormat="1" ht="15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W143" s="23"/>
    </row>
    <row r="144" spans="1:23" s="17" customFormat="1" ht="1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W144" s="23"/>
    </row>
    <row r="145" spans="1:23" s="17" customFormat="1" ht="1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W145" s="23"/>
    </row>
    <row r="146" spans="1:23" s="17" customFormat="1" ht="1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W146" s="23"/>
    </row>
    <row r="147" spans="1:23" s="17" customFormat="1" ht="15" customHeigh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W147" s="23"/>
    </row>
    <row r="148" spans="1:23" s="17" customFormat="1" ht="1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W148" s="23"/>
    </row>
    <row r="149" spans="1:23" s="17" customFormat="1" ht="1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W149" s="23"/>
    </row>
    <row r="150" spans="1:23" s="17" customFormat="1" ht="1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W150" s="23"/>
    </row>
    <row r="151" spans="1:23" s="17" customFormat="1" ht="1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W151" s="23"/>
    </row>
    <row r="152" spans="1:23" s="17" customFormat="1" ht="1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W152" s="23"/>
    </row>
    <row r="153" spans="1:23" s="17" customFormat="1" ht="1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W153" s="23"/>
    </row>
    <row r="154" spans="1:23" s="17" customFormat="1" ht="1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W154" s="23"/>
    </row>
    <row r="155" spans="1:23" s="17" customFormat="1" ht="1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W155" s="23"/>
    </row>
    <row r="156" spans="1:23" s="17" customFormat="1" ht="1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W156" s="23"/>
    </row>
    <row r="157" spans="1:23" s="17" customFormat="1" ht="1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W157" s="23"/>
    </row>
    <row r="158" spans="1:23" s="17" customFormat="1" ht="1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W158" s="23"/>
    </row>
    <row r="159" spans="1:23" s="17" customFormat="1" ht="1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W159" s="23"/>
    </row>
    <row r="160" spans="1:23" s="17" customFormat="1" ht="1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W160" s="23"/>
    </row>
    <row r="161" spans="1:23" s="17" customFormat="1" ht="1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W161" s="23"/>
    </row>
    <row r="162" spans="1:23" s="17" customFormat="1" ht="1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W162" s="23"/>
    </row>
    <row r="163" spans="1:23" s="17" customFormat="1" ht="1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W163" s="23"/>
    </row>
    <row r="164" spans="1:23" s="17" customFormat="1" ht="1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W164" s="23"/>
    </row>
    <row r="165" spans="1:23" s="17" customFormat="1" ht="1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W165" s="23"/>
    </row>
    <row r="166" spans="1:23" s="17" customFormat="1" ht="1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W166" s="23"/>
    </row>
    <row r="167" spans="1:23" s="17" customFormat="1" ht="1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W167" s="23"/>
    </row>
    <row r="168" spans="1:23" s="17" customFormat="1" ht="1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W168" s="23"/>
    </row>
    <row r="169" spans="1:23" s="17" customFormat="1" ht="1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W169" s="23"/>
    </row>
    <row r="170" spans="1:23" s="17" customFormat="1" ht="1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W170" s="23"/>
    </row>
    <row r="171" spans="1:23" s="17" customFormat="1" ht="1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W171" s="23"/>
    </row>
    <row r="172" spans="1:23" s="17" customFormat="1" ht="1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W172" s="23"/>
    </row>
    <row r="173" spans="1:23" s="17" customFormat="1" ht="1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W173" s="23"/>
    </row>
    <row r="174" spans="1:23" s="17" customFormat="1" ht="1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W174" s="23"/>
    </row>
    <row r="175" spans="1:23" s="17" customFormat="1" ht="1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W175" s="23"/>
    </row>
    <row r="176" spans="1:23" s="17" customFormat="1" ht="1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W176" s="23"/>
    </row>
    <row r="177" spans="1:23" s="17" customFormat="1" ht="1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W177" s="23"/>
    </row>
    <row r="178" spans="1:23" s="17" customFormat="1" ht="1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W178" s="23"/>
    </row>
    <row r="179" spans="1:23" s="17" customFormat="1" ht="1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W179" s="23"/>
    </row>
    <row r="180" spans="1:23" s="17" customFormat="1" ht="1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W180" s="23"/>
    </row>
    <row r="181" spans="1:23" s="17" customFormat="1" ht="1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W181" s="23"/>
    </row>
    <row r="182" spans="1:23" s="17" customFormat="1" ht="1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W182" s="23"/>
    </row>
    <row r="183" spans="1:23" s="17" customFormat="1" ht="1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W183" s="23"/>
    </row>
    <row r="184" spans="1:23" s="17" customFormat="1" ht="1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W184" s="23"/>
    </row>
    <row r="185" spans="1:23" s="17" customFormat="1" ht="1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W185" s="23"/>
    </row>
    <row r="186" spans="1:23" s="17" customFormat="1" ht="1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W186" s="23"/>
    </row>
    <row r="187" spans="1:23" s="17" customFormat="1" ht="1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W187" s="23"/>
    </row>
    <row r="188" spans="1:23" s="17" customFormat="1" ht="1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W188" s="23"/>
    </row>
    <row r="189" spans="1:23" s="17" customFormat="1" ht="1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W189" s="23"/>
    </row>
    <row r="190" spans="1:23" s="17" customFormat="1" ht="1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W190" s="23"/>
    </row>
    <row r="191" spans="1:23" s="17" customFormat="1" ht="1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W191" s="23"/>
    </row>
    <row r="192" spans="1:23" s="17" customFormat="1" ht="1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W192" s="23"/>
    </row>
    <row r="193" spans="1:23" s="17" customFormat="1" ht="1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W193" s="23"/>
    </row>
    <row r="194" spans="1:23" s="17" customFormat="1" ht="1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W194" s="23"/>
    </row>
    <row r="195" spans="1:23" s="17" customFormat="1" ht="1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W195" s="23"/>
    </row>
    <row r="196" spans="1:23" s="17" customFormat="1" ht="1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W196" s="23"/>
    </row>
    <row r="197" spans="1:23" s="17" customFormat="1" ht="1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W197" s="23"/>
    </row>
    <row r="198" spans="1:23" s="17" customFormat="1" ht="1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W198" s="23"/>
    </row>
    <row r="199" spans="1:23" s="17" customFormat="1" ht="1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W199" s="23"/>
    </row>
    <row r="200" spans="1:23" s="17" customFormat="1" ht="1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W200" s="23"/>
    </row>
    <row r="201" spans="1:23" s="17" customFormat="1" ht="1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W201" s="23"/>
    </row>
    <row r="202" spans="1:23" s="17" customFormat="1" ht="1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W202" s="23"/>
    </row>
    <row r="203" spans="1:23" s="17" customFormat="1" ht="1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W203" s="23"/>
    </row>
    <row r="204" spans="1:23" s="17" customFormat="1" ht="1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W204" s="23"/>
    </row>
    <row r="205" spans="1:23" s="17" customFormat="1" ht="1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W205" s="23"/>
    </row>
    <row r="206" spans="1:23" s="17" customFormat="1" ht="1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W206" s="23"/>
    </row>
    <row r="207" spans="1:23" s="17" customFormat="1" ht="1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W207" s="23"/>
    </row>
    <row r="208" spans="1:23" s="17" customFormat="1" ht="1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W208" s="23"/>
    </row>
    <row r="209" spans="1:23" s="17" customFormat="1" ht="1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W209" s="23"/>
    </row>
    <row r="210" spans="1:23" s="17" customFormat="1" ht="1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W210" s="23"/>
    </row>
    <row r="211" spans="1:23" s="17" customFormat="1" ht="1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W211" s="23"/>
    </row>
    <row r="212" spans="1:23" s="17" customFormat="1" ht="1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W212" s="23"/>
    </row>
    <row r="213" spans="1:23" s="17" customFormat="1" ht="1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W213" s="23"/>
    </row>
    <row r="214" spans="1:23" s="17" customFormat="1" ht="1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W214" s="23"/>
    </row>
    <row r="215" spans="1:23" s="17" customFormat="1" ht="1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W215" s="23"/>
    </row>
    <row r="216" spans="1:23" s="17" customFormat="1" ht="1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W216" s="23"/>
    </row>
    <row r="217" spans="1:23" s="17" customFormat="1" ht="1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W217" s="23"/>
    </row>
    <row r="218" spans="1:23" s="17" customFormat="1" ht="1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W218" s="23"/>
    </row>
    <row r="219" spans="1:23" s="17" customFormat="1" ht="1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W219" s="23"/>
    </row>
    <row r="220" spans="1:23" s="17" customFormat="1" ht="1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W220" s="23"/>
    </row>
    <row r="221" spans="1:23" s="17" customFormat="1" ht="1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W221" s="23"/>
    </row>
    <row r="222" spans="1:23" s="17" customFormat="1" ht="1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W222" s="23"/>
    </row>
    <row r="223" spans="1:23" s="17" customFormat="1" ht="1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W223" s="23"/>
    </row>
    <row r="224" spans="1:23" s="17" customFormat="1" ht="1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W224" s="23"/>
    </row>
    <row r="225" spans="1:23" s="17" customFormat="1" ht="1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W225" s="23"/>
    </row>
    <row r="226" spans="1:23" s="17" customFormat="1" ht="1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W226" s="23"/>
    </row>
    <row r="227" spans="1:23" s="17" customFormat="1" ht="1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W227" s="23"/>
    </row>
    <row r="228" spans="1:23" s="17" customFormat="1" ht="1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W228" s="23"/>
    </row>
    <row r="229" spans="1:23" s="17" customFormat="1" ht="1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W229" s="23"/>
    </row>
    <row r="230" spans="1:23" s="17" customFormat="1" ht="1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W230" s="23"/>
    </row>
    <row r="231" spans="1:23" s="17" customFormat="1" ht="1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W231" s="23"/>
    </row>
    <row r="232" spans="1:23" s="17" customFormat="1" ht="1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W232" s="23"/>
    </row>
    <row r="233" spans="1:23" s="17" customFormat="1" ht="1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W233" s="23"/>
    </row>
    <row r="234" spans="1:23" s="17" customFormat="1" ht="1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W234" s="23"/>
    </row>
    <row r="235" spans="1:23" s="17" customFormat="1" ht="1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W235" s="23"/>
    </row>
    <row r="236" spans="1:23" s="17" customFormat="1" ht="1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W236" s="23"/>
    </row>
    <row r="237" spans="1:23" s="17" customFormat="1" ht="1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W237" s="23"/>
    </row>
    <row r="238" spans="1:23" s="17" customFormat="1" ht="15" customHeight="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W238" s="23"/>
    </row>
    <row r="239" spans="1:23" s="17" customFormat="1" ht="15" customHeigh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W239" s="23"/>
    </row>
    <row r="240" spans="1:23" s="17" customFormat="1" ht="1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W240" s="23"/>
    </row>
    <row r="241" spans="1:23" s="17" customFormat="1" ht="15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W241" s="23"/>
    </row>
    <row r="242" spans="1:23" s="17" customFormat="1" ht="15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W242" s="23"/>
    </row>
    <row r="243" spans="1:23" s="17" customFormat="1" ht="15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W243" s="23"/>
    </row>
    <row r="244" spans="1:23" s="17" customFormat="1" ht="15" customHeight="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W244" s="23"/>
    </row>
    <row r="245" spans="1:23" s="17" customFormat="1" ht="1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W245" s="23"/>
    </row>
    <row r="246" spans="1:23" s="17" customFormat="1" ht="15" customHeight="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W246" s="23"/>
    </row>
    <row r="247" spans="1:23" s="17" customFormat="1" ht="15" customHeight="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W247" s="23"/>
    </row>
  </sheetData>
  <sheetProtection algorithmName="SHA-512" hashValue="dqJ462+OdwKr7/q6Din+BAv0jTp2jFH28eAN57D0LukRGEriO1yJy8fvjQWeMWd6UNUGTGhu/tpRDWMyECfWpg==" saltValue="YeIKCpPbLS7I4BL+09LUIw==" spinCount="100000" sheet="1" objects="1" scenarios="1"/>
  <mergeCells count="29">
    <mergeCell ref="H4:L5"/>
    <mergeCell ref="C25:E26"/>
    <mergeCell ref="B34:R36"/>
    <mergeCell ref="B2:R2"/>
    <mergeCell ref="I30:J30"/>
    <mergeCell ref="I18:K18"/>
    <mergeCell ref="C31:E31"/>
    <mergeCell ref="I29:K29"/>
    <mergeCell ref="O20:Q21"/>
    <mergeCell ref="C10:E11"/>
    <mergeCell ref="O5:Q5"/>
    <mergeCell ref="C5:E6"/>
    <mergeCell ref="C12:E12"/>
    <mergeCell ref="C28:E28"/>
    <mergeCell ref="C24:E24"/>
    <mergeCell ref="I6:I7"/>
    <mergeCell ref="C13:E13"/>
    <mergeCell ref="J6:K6"/>
    <mergeCell ref="O22:Q22"/>
    <mergeCell ref="O23:Q23"/>
    <mergeCell ref="C17:E20"/>
    <mergeCell ref="W30:W31"/>
    <mergeCell ref="I31:J31"/>
    <mergeCell ref="O17:Q17"/>
    <mergeCell ref="O6:O7"/>
    <mergeCell ref="O28:Q29"/>
    <mergeCell ref="O27:Q27"/>
    <mergeCell ref="P6:Q6"/>
    <mergeCell ref="I17:K17"/>
  </mergeCells>
  <phoneticPr fontId="7" type="noConversion"/>
  <dataValidations xWindow="352" yWindow="779" count="2">
    <dataValidation allowBlank="1" showInputMessage="1" showErrorMessage="1" promptTitle="PM10,mean,out" prompt="Wprowadź wartość średniego rocznego stężenia PM10 [µg/m3] w ocenianej lokalizacji. Wartość należy odczytać z bazy danych Europejskiej Agencji Środowiska. _x000a_" sqref="D7" xr:uid="{00000000-0002-0000-0400-000000000000}"/>
    <dataValidation allowBlank="1" showInputMessage="1" showErrorMessage="1" promptTitle="PM2.5,mean,out" prompt="Wprowadź wartość średniego rocznego stężenia PM10 [µg/m3] w ocenianej lokalizacji. Wartość należy odczytać z bazy danych Europejskiej Agencji Środowiska._x000a_" sqref="D8" xr:uid="{00000000-0002-0000-0400-000001000000}"/>
  </dataValidations>
  <hyperlinks>
    <hyperlink ref="C17" r:id="rId1" display="https://www.eea.europa.eu/data-and-maps/dashboards/air-quality-statistics" xr:uid="{00000000-0004-0000-04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352" yWindow="779" count="3">
        <x14:dataValidation type="list" allowBlank="1" showInputMessage="1" showErrorMessage="1" promptTitle="Wartość użytkownika " prompt="W przypadku znanej skuteczności filtracji z listy rozwijanej należy wybrać odpowiednią wartość. Jeżeli skuteczność filtracji jest nieznana należy wybrać &quot;-&quot; wtedy arkusz wczyta wartości domyślne. " xr:uid="{00000000-0002-0000-0400-000002000000}">
          <x14:formula1>
            <xm:f>'Average efficiencies'!$H$3:$H$23</xm:f>
          </x14:formula1>
          <xm:sqref>J27:K27 J22:K22</xm:sqref>
        </x14:dataValidation>
        <x14:dataValidation type="list" allowBlank="1" showInputMessage="1" showErrorMessage="1" promptTitle="Stopień filtracji 1" prompt="Wybierz z listy rozwijanej klasę filtra. _x000a_" xr:uid="{00000000-0002-0000-0400-000003000000}">
          <x14:formula1>
            <xm:f>'Average efficiencies'!$A$2:$A$49</xm:f>
          </x14:formula1>
          <xm:sqref>C28:E28</xm:sqref>
        </x14:dataValidation>
        <x14:dataValidation type="list" allowBlank="1" showInputMessage="1" showErrorMessage="1" promptTitle="Stopień filtracji 2" prompt="Wybierz z listy rozwijanej klasę filtra. Jeżeli system filtracji posiada wyłącznie jeden stopień filtracji wybierz &quot;Nie dotyczy&quot;. _x000a_" xr:uid="{00000000-0002-0000-0400-000004000000}">
          <x14:formula1>
            <xm:f>'Average efficiencies'!$A$2:$A$49</xm:f>
          </x14:formula1>
          <xm:sqref>C31:E31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9"/>
  <sheetViews>
    <sheetView showGridLines="0" topLeftCell="A4" zoomScaleNormal="100" workbookViewId="0">
      <selection activeCell="L12" sqref="L12"/>
    </sheetView>
  </sheetViews>
  <sheetFormatPr defaultRowHeight="12" x14ac:dyDescent="0.25"/>
  <cols>
    <col min="1" max="1" width="20.7109375" customWidth="1"/>
    <col min="2" max="18" width="10.7109375" customWidth="1"/>
    <col min="21" max="21" width="23.42578125" customWidth="1"/>
  </cols>
  <sheetData>
    <row r="1" spans="1:24" ht="14.4" x14ac:dyDescent="0.35">
      <c r="A1" s="11" t="s">
        <v>42</v>
      </c>
      <c r="B1" s="49" t="s">
        <v>85</v>
      </c>
      <c r="C1" s="49" t="s">
        <v>86</v>
      </c>
      <c r="D1" s="49" t="s">
        <v>87</v>
      </c>
      <c r="H1" s="1"/>
    </row>
    <row r="2" spans="1:24" x14ac:dyDescent="0.25">
      <c r="A2" s="22" t="s">
        <v>107</v>
      </c>
      <c r="B2" s="16">
        <v>0</v>
      </c>
      <c r="C2" s="16">
        <v>0</v>
      </c>
      <c r="D2" s="16">
        <v>0</v>
      </c>
      <c r="H2" s="1"/>
      <c r="U2" s="50"/>
      <c r="V2" s="51"/>
      <c r="W2" s="51"/>
      <c r="X2" s="51"/>
    </row>
    <row r="3" spans="1:24" x14ac:dyDescent="0.25">
      <c r="A3" s="7" t="s">
        <v>72</v>
      </c>
      <c r="B3" s="16">
        <v>0</v>
      </c>
      <c r="C3" s="29">
        <v>0</v>
      </c>
      <c r="D3" s="15">
        <v>0.25</v>
      </c>
      <c r="H3" s="19" t="s">
        <v>101</v>
      </c>
      <c r="U3" s="52"/>
      <c r="V3" s="53"/>
      <c r="W3" s="53"/>
      <c r="X3" s="54"/>
    </row>
    <row r="4" spans="1:24" x14ac:dyDescent="0.25">
      <c r="A4" s="7" t="s">
        <v>73</v>
      </c>
      <c r="B4" s="16">
        <v>0</v>
      </c>
      <c r="C4" s="29">
        <v>0</v>
      </c>
      <c r="D4" s="15">
        <v>0.3</v>
      </c>
      <c r="H4" s="20">
        <v>1</v>
      </c>
      <c r="U4" s="52"/>
      <c r="V4" s="53"/>
      <c r="W4" s="53"/>
      <c r="X4" s="54"/>
    </row>
    <row r="5" spans="1:24" x14ac:dyDescent="0.25">
      <c r="A5" s="7" t="s">
        <v>74</v>
      </c>
      <c r="B5" s="16">
        <v>0</v>
      </c>
      <c r="C5" s="15">
        <v>0.25</v>
      </c>
      <c r="D5" s="15">
        <v>0.55000000000000004</v>
      </c>
      <c r="H5" s="13">
        <v>0.95</v>
      </c>
      <c r="U5" s="52"/>
      <c r="V5" s="53"/>
      <c r="W5" s="54"/>
      <c r="X5" s="54"/>
    </row>
    <row r="6" spans="1:24" x14ac:dyDescent="0.25">
      <c r="A6" s="7" t="s">
        <v>75</v>
      </c>
      <c r="B6" s="16">
        <v>0</v>
      </c>
      <c r="C6" s="15">
        <v>0.35</v>
      </c>
      <c r="D6" s="15">
        <v>0.7</v>
      </c>
      <c r="H6" s="13">
        <v>0.9</v>
      </c>
      <c r="U6" s="52"/>
      <c r="V6" s="53"/>
      <c r="W6" s="54"/>
      <c r="X6" s="54"/>
    </row>
    <row r="7" spans="1:24" x14ac:dyDescent="0.25">
      <c r="A7" s="7" t="s">
        <v>76</v>
      </c>
      <c r="B7" s="16">
        <v>0</v>
      </c>
      <c r="C7" s="15">
        <v>0.7</v>
      </c>
      <c r="D7" s="15">
        <v>0.85</v>
      </c>
      <c r="H7" s="13">
        <v>0.85</v>
      </c>
      <c r="U7" s="52"/>
      <c r="V7" s="53"/>
      <c r="W7" s="54"/>
      <c r="X7" s="54"/>
    </row>
    <row r="8" spans="1:24" x14ac:dyDescent="0.25">
      <c r="A8" s="7" t="s">
        <v>77</v>
      </c>
      <c r="B8" s="16">
        <v>0</v>
      </c>
      <c r="C8" s="15">
        <v>0.85</v>
      </c>
      <c r="D8" s="15">
        <v>0.95</v>
      </c>
      <c r="H8" s="13">
        <v>0.8</v>
      </c>
      <c r="U8" s="52"/>
      <c r="W8" s="56"/>
      <c r="X8" s="54"/>
    </row>
    <row r="9" spans="1:24" x14ac:dyDescent="0.25">
      <c r="A9" s="7" t="s">
        <v>78</v>
      </c>
      <c r="B9" s="16">
        <v>0</v>
      </c>
      <c r="C9" s="15">
        <v>0.9</v>
      </c>
      <c r="D9" s="15">
        <v>0.95</v>
      </c>
      <c r="H9" s="13">
        <v>0.75</v>
      </c>
      <c r="U9" s="52"/>
      <c r="V9" s="53"/>
      <c r="W9" s="54"/>
      <c r="X9" s="54"/>
    </row>
    <row r="10" spans="1:24" x14ac:dyDescent="0.25">
      <c r="A10" s="5" t="s">
        <v>12</v>
      </c>
      <c r="B10" s="14">
        <v>0.95</v>
      </c>
      <c r="C10" s="30">
        <f>B10+1*(1-B10)/3</f>
        <v>0.96666666666666667</v>
      </c>
      <c r="D10" s="33">
        <f>B10+2*(1-B10)/3</f>
        <v>0.98333333333333328</v>
      </c>
      <c r="E10" s="34"/>
      <c r="H10" s="13">
        <v>0.7</v>
      </c>
      <c r="U10" s="55"/>
      <c r="V10" s="55"/>
      <c r="W10" s="55"/>
      <c r="X10" s="55"/>
    </row>
    <row r="11" spans="1:24" x14ac:dyDescent="0.25">
      <c r="A11" s="5" t="s">
        <v>13</v>
      </c>
      <c r="B11" s="14">
        <v>0.9</v>
      </c>
      <c r="C11" s="30">
        <f t="shared" ref="C11:C19" si="0">B11+1*(1-B11)/3</f>
        <v>0.93333333333333335</v>
      </c>
      <c r="D11" s="33">
        <f t="shared" ref="D11:D18" si="1">B11+2*(1-B11)/3</f>
        <v>0.96666666666666667</v>
      </c>
      <c r="E11" s="34"/>
      <c r="H11" s="13">
        <v>0.65</v>
      </c>
      <c r="U11" s="55"/>
      <c r="V11" s="55"/>
      <c r="W11" s="55"/>
      <c r="X11" s="55"/>
    </row>
    <row r="12" spans="1:24" x14ac:dyDescent="0.25">
      <c r="A12" s="5" t="s">
        <v>14</v>
      </c>
      <c r="B12" s="14">
        <v>0.85</v>
      </c>
      <c r="C12" s="30">
        <f t="shared" si="0"/>
        <v>0.9</v>
      </c>
      <c r="D12" s="33">
        <f t="shared" si="1"/>
        <v>0.95</v>
      </c>
      <c r="E12" s="34"/>
      <c r="H12" s="13">
        <v>0.6</v>
      </c>
      <c r="U12" s="55"/>
      <c r="V12" s="55"/>
      <c r="W12" s="55"/>
      <c r="X12" s="55"/>
    </row>
    <row r="13" spans="1:24" x14ac:dyDescent="0.25">
      <c r="A13" s="5" t="s">
        <v>16</v>
      </c>
      <c r="B13" s="14">
        <v>0.8</v>
      </c>
      <c r="C13" s="30">
        <f t="shared" si="0"/>
        <v>0.8666666666666667</v>
      </c>
      <c r="D13" s="33">
        <f t="shared" si="1"/>
        <v>0.93333333333333335</v>
      </c>
      <c r="E13" s="34"/>
      <c r="H13" s="13">
        <v>0.55000000000000004</v>
      </c>
    </row>
    <row r="14" spans="1:24" x14ac:dyDescent="0.25">
      <c r="A14" s="5" t="s">
        <v>15</v>
      </c>
      <c r="B14" s="14">
        <v>0.75</v>
      </c>
      <c r="C14" s="30">
        <f t="shared" si="0"/>
        <v>0.83333333333333337</v>
      </c>
      <c r="D14" s="33">
        <f t="shared" si="1"/>
        <v>0.91666666666666663</v>
      </c>
      <c r="E14" s="34"/>
      <c r="H14" s="13">
        <v>0.5</v>
      </c>
    </row>
    <row r="15" spans="1:24" x14ac:dyDescent="0.25">
      <c r="A15" s="5" t="s">
        <v>17</v>
      </c>
      <c r="B15" s="14">
        <v>0.7</v>
      </c>
      <c r="C15" s="30">
        <f>B15+1*(1-B15)/3</f>
        <v>0.79999999999999993</v>
      </c>
      <c r="D15" s="33">
        <f>B15+2*(1-B15)/3</f>
        <v>0.9</v>
      </c>
      <c r="E15" s="34"/>
      <c r="H15" s="13">
        <v>0.45</v>
      </c>
    </row>
    <row r="16" spans="1:24" x14ac:dyDescent="0.25">
      <c r="A16" s="5" t="s">
        <v>18</v>
      </c>
      <c r="B16" s="14">
        <v>0.65</v>
      </c>
      <c r="C16" s="30">
        <f t="shared" si="0"/>
        <v>0.76666666666666672</v>
      </c>
      <c r="D16" s="33">
        <f t="shared" si="1"/>
        <v>0.8833333333333333</v>
      </c>
      <c r="E16" s="34"/>
      <c r="H16" s="13">
        <v>0.39999999999999902</v>
      </c>
    </row>
    <row r="17" spans="1:11" x14ac:dyDescent="0.25">
      <c r="A17" s="5" t="s">
        <v>19</v>
      </c>
      <c r="B17" s="14">
        <v>0.6</v>
      </c>
      <c r="C17" s="30">
        <f t="shared" si="0"/>
        <v>0.73333333333333328</v>
      </c>
      <c r="D17" s="33">
        <f t="shared" si="1"/>
        <v>0.8666666666666667</v>
      </c>
      <c r="E17" s="34"/>
      <c r="H17" s="13">
        <v>0.34999999999999898</v>
      </c>
    </row>
    <row r="18" spans="1:11" x14ac:dyDescent="0.25">
      <c r="A18" s="5" t="s">
        <v>20</v>
      </c>
      <c r="B18" s="14">
        <v>0.55000000000000104</v>
      </c>
      <c r="C18" s="30">
        <f t="shared" si="0"/>
        <v>0.70000000000000073</v>
      </c>
      <c r="D18" s="33">
        <f t="shared" si="1"/>
        <v>0.85000000000000031</v>
      </c>
      <c r="E18" s="34"/>
      <c r="H18" s="13">
        <v>0.29999999999999899</v>
      </c>
    </row>
    <row r="19" spans="1:11" x14ac:dyDescent="0.25">
      <c r="A19" s="5" t="s">
        <v>21</v>
      </c>
      <c r="B19" s="14">
        <v>0.500000000000001</v>
      </c>
      <c r="C19" s="30">
        <f t="shared" si="0"/>
        <v>0.6666666666666673</v>
      </c>
      <c r="D19" s="33">
        <f>B19+2*(1-B19)/3</f>
        <v>0.8333333333333337</v>
      </c>
      <c r="E19" s="34"/>
      <c r="H19" s="13">
        <v>0.249999999999999</v>
      </c>
    </row>
    <row r="20" spans="1:11" x14ac:dyDescent="0.25">
      <c r="A20" s="5" t="s">
        <v>22</v>
      </c>
      <c r="B20" s="13">
        <v>0</v>
      </c>
      <c r="C20" s="14">
        <v>0.95</v>
      </c>
      <c r="D20" s="30">
        <f>C20+1*(1-C20)/3</f>
        <v>0.96666666666666667</v>
      </c>
      <c r="E20" s="3"/>
      <c r="F20" s="6"/>
      <c r="G20" s="31"/>
      <c r="H20" s="13">
        <v>0.19999999999999901</v>
      </c>
    </row>
    <row r="21" spans="1:11" x14ac:dyDescent="0.25">
      <c r="A21" s="5" t="s">
        <v>23</v>
      </c>
      <c r="B21" s="13">
        <v>0</v>
      </c>
      <c r="C21" s="14">
        <v>0.9</v>
      </c>
      <c r="D21" s="30">
        <f t="shared" ref="D21:D29" si="2">C21+1*(1-C21)/3</f>
        <v>0.93333333333333335</v>
      </c>
      <c r="E21" s="3"/>
      <c r="F21" s="6"/>
      <c r="G21" s="31"/>
      <c r="H21" s="13">
        <v>0.149999999999999</v>
      </c>
    </row>
    <row r="22" spans="1:11" x14ac:dyDescent="0.25">
      <c r="A22" s="5" t="s">
        <v>24</v>
      </c>
      <c r="B22" s="13">
        <v>0</v>
      </c>
      <c r="C22" s="14">
        <v>0.85</v>
      </c>
      <c r="D22" s="30">
        <f t="shared" si="2"/>
        <v>0.9</v>
      </c>
      <c r="E22" s="3"/>
      <c r="F22" s="6"/>
      <c r="G22" s="31"/>
      <c r="H22" s="13">
        <v>9.9999999999999006E-2</v>
      </c>
    </row>
    <row r="23" spans="1:11" x14ac:dyDescent="0.25">
      <c r="A23" s="5" t="s">
        <v>25</v>
      </c>
      <c r="B23" s="13">
        <v>0</v>
      </c>
      <c r="C23" s="14">
        <v>0.8</v>
      </c>
      <c r="D23" s="30">
        <f t="shared" si="2"/>
        <v>0.8666666666666667</v>
      </c>
      <c r="E23" s="3"/>
      <c r="F23" s="6"/>
      <c r="G23" s="31"/>
      <c r="H23" s="13">
        <v>4.9999999999998997E-2</v>
      </c>
    </row>
    <row r="24" spans="1:11" x14ac:dyDescent="0.25">
      <c r="A24" s="5" t="s">
        <v>26</v>
      </c>
      <c r="B24" s="13">
        <v>0</v>
      </c>
      <c r="C24" s="14">
        <v>0.75</v>
      </c>
      <c r="D24" s="30">
        <f t="shared" si="2"/>
        <v>0.83333333333333337</v>
      </c>
      <c r="E24" s="3"/>
      <c r="F24" s="6"/>
      <c r="G24" s="31"/>
    </row>
    <row r="25" spans="1:11" x14ac:dyDescent="0.25">
      <c r="A25" s="5" t="s">
        <v>27</v>
      </c>
      <c r="B25" s="13">
        <v>0</v>
      </c>
      <c r="C25" s="14">
        <v>0.7</v>
      </c>
      <c r="D25" s="30">
        <f t="shared" si="2"/>
        <v>0.79999999999999993</v>
      </c>
      <c r="E25" s="3"/>
      <c r="F25" s="6"/>
      <c r="G25" s="31"/>
    </row>
    <row r="26" spans="1:11" x14ac:dyDescent="0.25">
      <c r="A26" s="5" t="s">
        <v>28</v>
      </c>
      <c r="B26" s="13">
        <v>0</v>
      </c>
      <c r="C26" s="14">
        <v>0.65</v>
      </c>
      <c r="D26" s="30">
        <f t="shared" si="2"/>
        <v>0.76666666666666672</v>
      </c>
      <c r="E26" s="3"/>
      <c r="F26" s="6"/>
      <c r="G26" s="31"/>
    </row>
    <row r="27" spans="1:11" x14ac:dyDescent="0.25">
      <c r="A27" s="5" t="s">
        <v>29</v>
      </c>
      <c r="B27" s="13">
        <v>0</v>
      </c>
      <c r="C27" s="14">
        <v>0.6</v>
      </c>
      <c r="D27" s="30">
        <f t="shared" si="2"/>
        <v>0.73333333333333328</v>
      </c>
      <c r="E27" s="3"/>
      <c r="F27" s="6"/>
      <c r="G27" s="31"/>
    </row>
    <row r="28" spans="1:11" x14ac:dyDescent="0.25">
      <c r="A28" s="5" t="s">
        <v>30</v>
      </c>
      <c r="B28" s="13">
        <v>0</v>
      </c>
      <c r="C28" s="14">
        <v>0.55000000000000104</v>
      </c>
      <c r="D28" s="30">
        <f t="shared" si="2"/>
        <v>0.70000000000000073</v>
      </c>
      <c r="E28" s="3"/>
      <c r="F28" s="6"/>
      <c r="G28" s="32"/>
      <c r="H28" s="32"/>
      <c r="I28" s="4"/>
      <c r="K28" s="32"/>
    </row>
    <row r="29" spans="1:11" x14ac:dyDescent="0.25">
      <c r="A29" s="5" t="s">
        <v>31</v>
      </c>
      <c r="B29" s="13">
        <v>0</v>
      </c>
      <c r="C29" s="14">
        <v>0.500000000000001</v>
      </c>
      <c r="D29" s="30">
        <f t="shared" si="2"/>
        <v>0.6666666666666673</v>
      </c>
      <c r="E29" s="3"/>
      <c r="F29" s="6"/>
      <c r="G29" s="32"/>
      <c r="H29" s="32"/>
      <c r="I29" s="4"/>
      <c r="J29" s="32"/>
      <c r="K29" s="32"/>
    </row>
    <row r="30" spans="1:11" x14ac:dyDescent="0.25">
      <c r="A30" s="5" t="s">
        <v>33</v>
      </c>
      <c r="B30" s="13">
        <v>0</v>
      </c>
      <c r="C30" s="30">
        <f>D30/2</f>
        <v>0.47499999999999998</v>
      </c>
      <c r="D30" s="14">
        <v>0.95</v>
      </c>
      <c r="G30" s="32"/>
      <c r="H30" s="32"/>
      <c r="I30" s="32"/>
      <c r="J30" s="32"/>
      <c r="K30" s="32"/>
    </row>
    <row r="31" spans="1:11" x14ac:dyDescent="0.25">
      <c r="A31" s="5" t="s">
        <v>34</v>
      </c>
      <c r="B31" s="13">
        <v>0</v>
      </c>
      <c r="C31" s="30">
        <f t="shared" ref="C31:C39" si="3">D31/2</f>
        <v>0.45</v>
      </c>
      <c r="D31" s="14">
        <v>0.9</v>
      </c>
      <c r="G31" s="32"/>
      <c r="H31" s="32"/>
      <c r="I31" s="32"/>
      <c r="J31" s="32"/>
      <c r="K31" s="32"/>
    </row>
    <row r="32" spans="1:11" x14ac:dyDescent="0.25">
      <c r="A32" s="5" t="s">
        <v>35</v>
      </c>
      <c r="B32" s="13">
        <v>0</v>
      </c>
      <c r="C32" s="30">
        <f t="shared" si="3"/>
        <v>0.42499999999999999</v>
      </c>
      <c r="D32" s="14">
        <v>0.85</v>
      </c>
    </row>
    <row r="33" spans="1:4" x14ac:dyDescent="0.25">
      <c r="A33" s="5" t="s">
        <v>36</v>
      </c>
      <c r="B33" s="13">
        <v>0</v>
      </c>
      <c r="C33" s="30">
        <f t="shared" si="3"/>
        <v>0.4</v>
      </c>
      <c r="D33" s="14">
        <v>0.8</v>
      </c>
    </row>
    <row r="34" spans="1:4" x14ac:dyDescent="0.25">
      <c r="A34" s="5" t="s">
        <v>37</v>
      </c>
      <c r="B34" s="13">
        <v>0</v>
      </c>
      <c r="C34" s="30">
        <f t="shared" si="3"/>
        <v>0.375</v>
      </c>
      <c r="D34" s="14">
        <v>0.75</v>
      </c>
    </row>
    <row r="35" spans="1:4" x14ac:dyDescent="0.25">
      <c r="A35" s="5" t="s">
        <v>38</v>
      </c>
      <c r="B35" s="13">
        <v>0</v>
      </c>
      <c r="C35" s="30">
        <f t="shared" si="3"/>
        <v>0.35</v>
      </c>
      <c r="D35" s="14">
        <v>0.7</v>
      </c>
    </row>
    <row r="36" spans="1:4" x14ac:dyDescent="0.25">
      <c r="A36" s="5" t="s">
        <v>39</v>
      </c>
      <c r="B36" s="13">
        <v>0</v>
      </c>
      <c r="C36" s="30">
        <f t="shared" si="3"/>
        <v>0.32500000000000001</v>
      </c>
      <c r="D36" s="14">
        <v>0.65</v>
      </c>
    </row>
    <row r="37" spans="1:4" x14ac:dyDescent="0.25">
      <c r="A37" s="5" t="s">
        <v>40</v>
      </c>
      <c r="B37" s="13">
        <v>0</v>
      </c>
      <c r="C37" s="30">
        <f t="shared" si="3"/>
        <v>0.3</v>
      </c>
      <c r="D37" s="14">
        <v>0.6</v>
      </c>
    </row>
    <row r="38" spans="1:4" x14ac:dyDescent="0.25">
      <c r="A38" s="5" t="s">
        <v>41</v>
      </c>
      <c r="B38" s="13">
        <v>0</v>
      </c>
      <c r="C38" s="30">
        <f t="shared" si="3"/>
        <v>0.27500000000000052</v>
      </c>
      <c r="D38" s="14">
        <v>0.55000000000000104</v>
      </c>
    </row>
    <row r="39" spans="1:4" x14ac:dyDescent="0.25">
      <c r="A39" s="5" t="s">
        <v>32</v>
      </c>
      <c r="B39" s="13">
        <v>0</v>
      </c>
      <c r="C39" s="30">
        <f t="shared" si="3"/>
        <v>0.2500000000000005</v>
      </c>
      <c r="D39" s="14">
        <v>0.500000000000001</v>
      </c>
    </row>
    <row r="40" spans="1:4" x14ac:dyDescent="0.25">
      <c r="A40" s="7" t="s">
        <v>43</v>
      </c>
      <c r="B40" s="13">
        <v>0</v>
      </c>
      <c r="C40" s="13">
        <v>0</v>
      </c>
      <c r="D40" s="30">
        <f>C30</f>
        <v>0.47499999999999998</v>
      </c>
    </row>
    <row r="41" spans="1:4" x14ac:dyDescent="0.25">
      <c r="A41" s="7" t="s">
        <v>44</v>
      </c>
      <c r="B41" s="13">
        <v>0</v>
      </c>
      <c r="C41" s="13">
        <v>0</v>
      </c>
      <c r="D41" s="30">
        <f t="shared" ref="D41:D48" si="4">C31</f>
        <v>0.45</v>
      </c>
    </row>
    <row r="42" spans="1:4" x14ac:dyDescent="0.25">
      <c r="A42" s="7" t="s">
        <v>45</v>
      </c>
      <c r="B42" s="13">
        <v>0</v>
      </c>
      <c r="C42" s="13">
        <v>0</v>
      </c>
      <c r="D42" s="30">
        <f t="shared" si="4"/>
        <v>0.42499999999999999</v>
      </c>
    </row>
    <row r="43" spans="1:4" x14ac:dyDescent="0.25">
      <c r="A43" s="7" t="s">
        <v>46</v>
      </c>
      <c r="B43" s="13">
        <v>0</v>
      </c>
      <c r="C43" s="13">
        <v>0</v>
      </c>
      <c r="D43" s="30">
        <f t="shared" si="4"/>
        <v>0.4</v>
      </c>
    </row>
    <row r="44" spans="1:4" x14ac:dyDescent="0.25">
      <c r="A44" s="7" t="s">
        <v>47</v>
      </c>
      <c r="B44" s="13">
        <v>0</v>
      </c>
      <c r="C44" s="13">
        <v>0</v>
      </c>
      <c r="D44" s="30">
        <f t="shared" si="4"/>
        <v>0.375</v>
      </c>
    </row>
    <row r="45" spans="1:4" x14ac:dyDescent="0.25">
      <c r="A45" s="7" t="s">
        <v>48</v>
      </c>
      <c r="B45" s="13">
        <v>0</v>
      </c>
      <c r="C45" s="13">
        <v>0</v>
      </c>
      <c r="D45" s="30">
        <f t="shared" si="4"/>
        <v>0.35</v>
      </c>
    </row>
    <row r="46" spans="1:4" x14ac:dyDescent="0.25">
      <c r="A46" s="7" t="s">
        <v>49</v>
      </c>
      <c r="B46" s="13">
        <v>0</v>
      </c>
      <c r="C46" s="13">
        <v>0</v>
      </c>
      <c r="D46" s="30">
        <f t="shared" si="4"/>
        <v>0.32500000000000001</v>
      </c>
    </row>
    <row r="47" spans="1:4" x14ac:dyDescent="0.25">
      <c r="A47" s="7" t="s">
        <v>50</v>
      </c>
      <c r="B47" s="13">
        <v>0</v>
      </c>
      <c r="C47" s="13">
        <v>0</v>
      </c>
      <c r="D47" s="30">
        <f t="shared" si="4"/>
        <v>0.3</v>
      </c>
    </row>
    <row r="48" spans="1:4" x14ac:dyDescent="0.25">
      <c r="A48" s="7" t="s">
        <v>51</v>
      </c>
      <c r="B48" s="13">
        <v>0</v>
      </c>
      <c r="C48" s="13">
        <v>0</v>
      </c>
      <c r="D48" s="30">
        <f t="shared" si="4"/>
        <v>0.27500000000000052</v>
      </c>
    </row>
    <row r="49" spans="1:4" x14ac:dyDescent="0.25">
      <c r="A49" s="7" t="s">
        <v>52</v>
      </c>
      <c r="B49" s="13">
        <v>0</v>
      </c>
      <c r="C49" s="13">
        <v>0</v>
      </c>
      <c r="D49" s="30">
        <f>C39</f>
        <v>0.2500000000000005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0:G44"/>
  <sheetViews>
    <sheetView topLeftCell="A4" workbookViewId="0">
      <selection activeCell="E49" sqref="E49"/>
    </sheetView>
  </sheetViews>
  <sheetFormatPr defaultRowHeight="12" x14ac:dyDescent="0.25"/>
  <cols>
    <col min="1" max="29" width="15.85546875" customWidth="1"/>
  </cols>
  <sheetData>
    <row r="20" spans="1:7" x14ac:dyDescent="0.25">
      <c r="D20" s="55"/>
      <c r="E20" s="55"/>
    </row>
    <row r="21" spans="1:7" x14ac:dyDescent="0.25">
      <c r="D21" s="55"/>
      <c r="E21" s="55"/>
    </row>
    <row r="22" spans="1:7" x14ac:dyDescent="0.25">
      <c r="D22" s="55"/>
      <c r="E22" s="55"/>
    </row>
    <row r="23" spans="1:7" x14ac:dyDescent="0.25">
      <c r="D23" s="55"/>
      <c r="E23" s="55"/>
    </row>
    <row r="24" spans="1:7" x14ac:dyDescent="0.25">
      <c r="D24" s="55"/>
      <c r="E24" s="55"/>
    </row>
    <row r="25" spans="1:7" x14ac:dyDescent="0.25">
      <c r="D25" s="55"/>
      <c r="E25" s="55"/>
    </row>
    <row r="26" spans="1:7" x14ac:dyDescent="0.25">
      <c r="B26" s="127"/>
      <c r="C26" s="127">
        <f>360/8</f>
        <v>45</v>
      </c>
      <c r="D26" s="55"/>
      <c r="E26" s="55"/>
      <c r="F26" s="127"/>
      <c r="G26" s="127">
        <f>360/8</f>
        <v>45</v>
      </c>
    </row>
    <row r="27" spans="1:7" x14ac:dyDescent="0.25">
      <c r="A27">
        <v>1</v>
      </c>
      <c r="B27" s="87" t="s">
        <v>1</v>
      </c>
      <c r="C27" s="127">
        <v>30</v>
      </c>
      <c r="D27" s="55"/>
      <c r="E27" s="55"/>
      <c r="F27" s="87" t="s">
        <v>8</v>
      </c>
      <c r="G27" s="129">
        <f>(360-90)/9</f>
        <v>30</v>
      </c>
    </row>
    <row r="28" spans="1:7" x14ac:dyDescent="0.25">
      <c r="A28">
        <v>2</v>
      </c>
      <c r="B28" s="87" t="s">
        <v>2</v>
      </c>
      <c r="C28" s="127">
        <v>30</v>
      </c>
      <c r="D28" s="55"/>
      <c r="E28" s="55"/>
      <c r="F28" s="87" t="s">
        <v>7</v>
      </c>
      <c r="G28" s="129">
        <f t="shared" ref="G28:G35" si="0">(360-90)/9</f>
        <v>30</v>
      </c>
    </row>
    <row r="29" spans="1:7" x14ac:dyDescent="0.25">
      <c r="A29">
        <v>3</v>
      </c>
      <c r="B29" s="87" t="s">
        <v>3</v>
      </c>
      <c r="C29" s="127">
        <v>30</v>
      </c>
      <c r="D29" s="55"/>
      <c r="E29" s="55"/>
      <c r="F29" s="87" t="s">
        <v>9</v>
      </c>
      <c r="G29" s="129">
        <f t="shared" si="0"/>
        <v>30</v>
      </c>
    </row>
    <row r="30" spans="1:7" x14ac:dyDescent="0.25">
      <c r="A30">
        <v>4</v>
      </c>
      <c r="B30" s="87" t="s">
        <v>4</v>
      </c>
      <c r="C30" s="127">
        <v>30</v>
      </c>
      <c r="D30" s="55"/>
      <c r="E30" s="55"/>
      <c r="F30" s="87" t="s">
        <v>1</v>
      </c>
      <c r="G30" s="129">
        <f t="shared" si="0"/>
        <v>30</v>
      </c>
    </row>
    <row r="31" spans="1:7" x14ac:dyDescent="0.25">
      <c r="A31">
        <v>5</v>
      </c>
      <c r="B31" s="87" t="s">
        <v>5</v>
      </c>
      <c r="C31" s="127">
        <v>30</v>
      </c>
      <c r="D31" s="55"/>
      <c r="E31" s="55"/>
      <c r="F31" s="87" t="s">
        <v>2</v>
      </c>
      <c r="G31" s="129">
        <f t="shared" si="0"/>
        <v>30</v>
      </c>
    </row>
    <row r="32" spans="1:7" x14ac:dyDescent="0.25">
      <c r="A32">
        <v>6</v>
      </c>
      <c r="B32" s="87" t="s">
        <v>6</v>
      </c>
      <c r="C32" s="127">
        <v>30</v>
      </c>
      <c r="D32" s="55"/>
      <c r="E32" s="55"/>
      <c r="F32" s="87" t="s">
        <v>3</v>
      </c>
      <c r="G32" s="129">
        <f t="shared" si="0"/>
        <v>30</v>
      </c>
    </row>
    <row r="33" spans="2:7" x14ac:dyDescent="0.25">
      <c r="B33" s="127"/>
      <c r="C33" s="127">
        <v>30</v>
      </c>
      <c r="D33" s="55"/>
      <c r="E33" s="55"/>
      <c r="F33" s="87" t="s">
        <v>4</v>
      </c>
      <c r="G33" s="129">
        <f t="shared" si="0"/>
        <v>30</v>
      </c>
    </row>
    <row r="34" spans="2:7" x14ac:dyDescent="0.25">
      <c r="B34" s="127"/>
      <c r="C34" s="127">
        <v>30</v>
      </c>
      <c r="D34" s="55"/>
      <c r="E34" s="55"/>
      <c r="F34" s="87" t="s">
        <v>5</v>
      </c>
      <c r="G34" s="129">
        <f t="shared" si="0"/>
        <v>30</v>
      </c>
    </row>
    <row r="35" spans="2:7" x14ac:dyDescent="0.25">
      <c r="B35" s="127"/>
      <c r="C35" s="127">
        <v>30</v>
      </c>
      <c r="D35" s="55"/>
      <c r="F35" s="87" t="s">
        <v>6</v>
      </c>
      <c r="G35" s="129">
        <f t="shared" si="0"/>
        <v>30</v>
      </c>
    </row>
    <row r="36" spans="2:7" x14ac:dyDescent="0.25">
      <c r="B36" s="127"/>
      <c r="C36" s="130">
        <v>45</v>
      </c>
      <c r="F36" s="127"/>
      <c r="G36" s="127">
        <f t="shared" ref="G36" si="1">360/8</f>
        <v>45</v>
      </c>
    </row>
    <row r="39" spans="2:7" x14ac:dyDescent="0.25">
      <c r="B39" s="127" t="s">
        <v>92</v>
      </c>
      <c r="C39" s="127">
        <f>Kalkulator!AB9</f>
        <v>3</v>
      </c>
      <c r="F39" s="127" t="s">
        <v>92</v>
      </c>
      <c r="G39" s="127">
        <f>Kalkulator!AB29</f>
        <v>1</v>
      </c>
    </row>
    <row r="40" spans="2:7" x14ac:dyDescent="0.25">
      <c r="B40" s="127"/>
      <c r="C40" s="127">
        <f>C39+3</f>
        <v>6</v>
      </c>
    </row>
    <row r="42" spans="2:7" x14ac:dyDescent="0.25">
      <c r="B42" s="128"/>
      <c r="C42" s="128">
        <f>360-C44-C43</f>
        <v>205</v>
      </c>
      <c r="F42" s="128"/>
      <c r="G42" s="128">
        <f>360-G44-G43</f>
        <v>55</v>
      </c>
    </row>
    <row r="43" spans="2:7" x14ac:dyDescent="0.25">
      <c r="B43" s="128"/>
      <c r="C43" s="128">
        <v>10</v>
      </c>
      <c r="F43" s="128"/>
      <c r="G43" s="128">
        <v>10</v>
      </c>
    </row>
    <row r="44" spans="2:7" x14ac:dyDescent="0.25">
      <c r="B44" s="128"/>
      <c r="C44" s="128">
        <f>45+(9-C40)*30+10</f>
        <v>145</v>
      </c>
      <c r="F44" s="128"/>
      <c r="G44" s="128">
        <f>45+(9-G39)*30+10</f>
        <v>295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Tytuł</vt:lpstr>
      <vt:lpstr>Wyniki</vt:lpstr>
      <vt:lpstr>Kalkulator</vt:lpstr>
      <vt:lpstr>Average efficiencies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Lenovo</cp:lastModifiedBy>
  <dcterms:created xsi:type="dcterms:W3CDTF">2020-08-10T07:16:17Z</dcterms:created>
  <dcterms:modified xsi:type="dcterms:W3CDTF">2021-04-26T14:23:06Z</dcterms:modified>
</cp:coreProperties>
</file>