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Lenovo\Desktop\X-Tendo\"/>
    </mc:Choice>
  </mc:AlternateContent>
  <xr:revisionPtr revIDLastSave="0" documentId="13_ncr:1_{52BEDBD8-D3BC-4D27-9E47-9A7A4EC12A35}" xr6:coauthVersionLast="46" xr6:coauthVersionMax="46" xr10:uidLastSave="{00000000-0000-0000-0000-000000000000}"/>
  <bookViews>
    <workbookView xWindow="-108" yWindow="-108" windowWidth="23256" windowHeight="12720" activeTab="2" xr2:uid="{00000000-000D-0000-FFFF-FFFF00000000}"/>
  </bookViews>
  <sheets>
    <sheet name="Tytuł" sheetId="17" r:id="rId1"/>
    <sheet name="Wyniki" sheetId="20" r:id="rId2"/>
    <sheet name="Kalkulator" sheetId="15" r:id="rId3"/>
    <sheet name="Rodzaj budynku" sheetId="16" r:id="rId4"/>
    <sheet name="Wskaźniki emisji" sheetId="4" r:id="rId5"/>
    <sheet name="Wskaźniki emisji (2)" sheetId="21" r:id="rId6"/>
    <sheet name="Reference building" sheetId="6" state="hidden" r:id="rId7"/>
    <sheet name="Assessed building" sheetId="5" state="hidden" r:id="rId8"/>
    <sheet name="Results" sheetId="9" state="hidden" r:id="rId9"/>
    <sheet name="Arkusz5" sheetId="13" state="hidden" r:id="rId10"/>
  </sheets>
  <definedNames>
    <definedName name="_xlnm._FilterDatabase" localSheetId="4" hidden="1">'Wskaźniki emisji'!$A$10:$L$61</definedName>
    <definedName name="_xlnm._FilterDatabase" localSheetId="5" hidden="1">'Wskaźniki emisji (2)'!$A$10:$L$61</definedName>
    <definedName name="_Toc40361009" localSheetId="4">'Wskaźniki emisji'!$A$4</definedName>
    <definedName name="_Toc40361009" localSheetId="5">'Wskaźniki emisji (2)'!$A$4</definedName>
    <definedName name="Coal" localSheetId="3">'Wskaźniki emisji'!#REF!</definedName>
    <definedName name="Coal" localSheetId="5">'Wskaźniki emisji (2)'!#REF!</definedName>
    <definedName name="Coal">'Wskaźniki emisji'!#REF!</definedName>
    <definedName name="Fuel" localSheetId="3">'Wskaźniki emisji'!#REF!</definedName>
    <definedName name="Fuel" localSheetId="5">'Wskaźniki emisji (2)'!#REF!</definedName>
    <definedName name="Fuel">'Wskaźniki emisji'!#REF!</definedName>
    <definedName name="Fuel_oil" localSheetId="3">'Wskaźniki emisji'!#REF!</definedName>
    <definedName name="Fuel_oil" localSheetId="5">'Wskaźniki emisji (2)'!#REF!</definedName>
    <definedName name="Fuel_oil">'Wskaźniki emisji'!#REF!</definedName>
    <definedName name="Gas_oil" localSheetId="3">'Wskaźniki emisji'!#REF!</definedName>
    <definedName name="Gas_oil" localSheetId="5">'Wskaźniki emisji (2)'!#REF!</definedName>
    <definedName name="Gas_oil">'Wskaźniki emisji'!#REF!</definedName>
    <definedName name="Gaseous_fuels" localSheetId="3">'Wskaźniki emisji'!#REF!</definedName>
    <definedName name="Gaseous_fuels" localSheetId="5">'Wskaźniki emisji (2)'!#REF!</definedName>
    <definedName name="Gaseous_fuels">'Wskaźniki emisji'!#REF!</definedName>
    <definedName name="Not_applicable" localSheetId="3">'Wskaźniki emisji'!#REF!</definedName>
    <definedName name="Not_applicable" localSheetId="5">'Wskaźniki emisji (2)'!#REF!</definedName>
    <definedName name="Not_applicable">'Wskaźniki emisji'!#REF!</definedName>
    <definedName name="Solid_fuels_excluding_biomas" localSheetId="3">'Wskaźniki emisji'!#REF!</definedName>
    <definedName name="Solid_fuels_excluding_biomas" localSheetId="5">'Wskaźniki emisji (2)'!#REF!</definedName>
    <definedName name="Solid_fuels_excluding_biomas">'Wskaźniki emisji'!#REF!</definedName>
    <definedName name="Wood" localSheetId="3">'Wskaźniki emisji'!#REF!</definedName>
    <definedName name="Wood" localSheetId="5">'Wskaźniki emisji (2)'!#REF!</definedName>
    <definedName name="Wood">'Wskaźniki emisji'!#REF!</definedName>
    <definedName name="Wood_and_similar_wood_waste" localSheetId="3">'Wskaźniki emisji'!#REF!</definedName>
    <definedName name="Wood_and_similar_wood_waste" localSheetId="5">'Wskaźniki emisji (2)'!#REF!</definedName>
    <definedName name="Wood_and_similar_wood_waste">'Wskaźniki emisji'!#REF!</definedName>
    <definedName name="Wood_pellets" localSheetId="3">'Wskaźniki emisji'!#REF!</definedName>
    <definedName name="Wood_pellets" localSheetId="5">'Wskaźniki emisji (2)'!#REF!</definedName>
    <definedName name="Wood_pellets">'Wskaźniki emisji'!#REF!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4" l="1"/>
  <c r="F34" i="4"/>
  <c r="F35" i="4"/>
  <c r="F36" i="4"/>
  <c r="F37" i="4"/>
  <c r="F38" i="4"/>
  <c r="F39" i="4"/>
  <c r="Y13" i="15"/>
  <c r="Y11" i="15"/>
  <c r="C7" i="13"/>
  <c r="C8" i="13"/>
  <c r="C9" i="13"/>
  <c r="C10" i="13"/>
  <c r="C11" i="13"/>
  <c r="C12" i="13"/>
  <c r="C13" i="13"/>
  <c r="C6" i="13"/>
  <c r="D7" i="13"/>
  <c r="D8" i="13"/>
  <c r="D9" i="13"/>
  <c r="D10" i="13"/>
  <c r="D11" i="13"/>
  <c r="D12" i="13"/>
  <c r="D13" i="13"/>
  <c r="D6" i="13"/>
  <c r="I16" i="9"/>
  <c r="I17" i="9"/>
  <c r="I18" i="9"/>
  <c r="I20" i="9"/>
  <c r="I21" i="9"/>
  <c r="I22" i="9"/>
  <c r="I15" i="9"/>
  <c r="J4" i="9"/>
  <c r="F61" i="21" l="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D37" i="15"/>
  <c r="I16" i="6"/>
  <c r="H16" i="6"/>
  <c r="G16" i="6"/>
  <c r="F16" i="6"/>
  <c r="E16" i="6"/>
  <c r="D13" i="6"/>
  <c r="AD40" i="15" l="1"/>
  <c r="F41" i="4" l="1"/>
  <c r="N27" i="9" l="1"/>
  <c r="J5" i="9"/>
  <c r="J6" i="9"/>
  <c r="J7" i="9"/>
  <c r="J8" i="9"/>
  <c r="I19" i="9" s="1"/>
  <c r="J9" i="9"/>
  <c r="J10" i="9"/>
  <c r="J11" i="9"/>
  <c r="AD37" i="15"/>
  <c r="AD35" i="15"/>
  <c r="AD36" i="15"/>
  <c r="AD38" i="15"/>
  <c r="AD39" i="15"/>
  <c r="AD34" i="15"/>
  <c r="A17" i="5" l="1"/>
  <c r="M27" i="9" l="1"/>
  <c r="A4" i="6" l="1"/>
  <c r="Y19" i="15" l="1"/>
  <c r="Y18" i="15"/>
  <c r="Y12" i="15"/>
  <c r="L5" i="9" l="1"/>
  <c r="L6" i="9"/>
  <c r="L7" i="9"/>
  <c r="L8" i="9"/>
  <c r="L9" i="9"/>
  <c r="L10" i="9"/>
  <c r="L4" i="9"/>
  <c r="K6" i="9"/>
  <c r="K7" i="9"/>
  <c r="K8" i="9"/>
  <c r="K9" i="9"/>
  <c r="K10" i="9"/>
  <c r="K11" i="9"/>
  <c r="K5" i="9"/>
  <c r="A12" i="5"/>
  <c r="A7" i="5"/>
  <c r="B17" i="5"/>
  <c r="B12" i="5"/>
  <c r="B7" i="5"/>
  <c r="B2" i="5"/>
  <c r="B9" i="6"/>
  <c r="A14" i="6"/>
  <c r="K4" i="6" s="1"/>
  <c r="A9" i="6"/>
  <c r="K3" i="6" s="1"/>
  <c r="E3" i="6" s="1"/>
  <c r="F12" i="4"/>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O6" i="16"/>
  <c r="K6" i="16" s="1"/>
  <c r="K11" i="16" s="1"/>
  <c r="O5" i="16"/>
  <c r="K5" i="16" s="1"/>
  <c r="K10" i="16" s="1"/>
  <c r="B14" i="6"/>
  <c r="B4" i="6" l="1"/>
  <c r="E8" i="6" s="1"/>
  <c r="F4" i="6"/>
  <c r="L5" i="16"/>
  <c r="L10" i="16" s="1"/>
  <c r="G4" i="6"/>
  <c r="H4" i="6"/>
  <c r="E4" i="6"/>
  <c r="I4" i="6"/>
  <c r="J6" i="16"/>
  <c r="J11" i="16" s="1"/>
  <c r="J5" i="16"/>
  <c r="J10" i="16" s="1"/>
  <c r="L6" i="16"/>
  <c r="L11" i="16" s="1"/>
  <c r="K12" i="16"/>
  <c r="I5" i="16"/>
  <c r="I10" i="16" s="1"/>
  <c r="M5" i="16"/>
  <c r="M10" i="16" s="1"/>
  <c r="I6" i="16"/>
  <c r="I11" i="16" s="1"/>
  <c r="M6" i="16"/>
  <c r="M11" i="16" s="1"/>
  <c r="E9" i="6" l="1"/>
  <c r="L12" i="16"/>
  <c r="M26" i="9"/>
  <c r="M12" i="16"/>
  <c r="J12" i="16"/>
  <c r="I12" i="16"/>
  <c r="K4" i="5" l="1"/>
  <c r="K5" i="5"/>
  <c r="K3" i="5"/>
  <c r="E3" i="5" s="1"/>
  <c r="F40" i="4"/>
  <c r="F42" i="4"/>
  <c r="F43" i="4"/>
  <c r="F44" i="4"/>
  <c r="F45" i="4"/>
  <c r="F46" i="4"/>
  <c r="F47" i="4"/>
  <c r="F48" i="4"/>
  <c r="F49" i="4"/>
  <c r="F50" i="4"/>
  <c r="F51" i="4"/>
  <c r="F52" i="4"/>
  <c r="F53" i="4"/>
  <c r="F54" i="4"/>
  <c r="F55" i="4"/>
  <c r="F56" i="4"/>
  <c r="F57" i="4"/>
  <c r="F58" i="4"/>
  <c r="F59" i="4"/>
  <c r="F60" i="4"/>
  <c r="F61" i="4"/>
  <c r="F13" i="4"/>
  <c r="F14" i="4"/>
  <c r="F15" i="4"/>
  <c r="F16" i="4"/>
  <c r="F17" i="4"/>
  <c r="F18" i="4"/>
  <c r="F19" i="4"/>
  <c r="F20" i="4"/>
  <c r="F21" i="4"/>
  <c r="F22" i="4"/>
  <c r="F23" i="4"/>
  <c r="F24" i="4"/>
  <c r="F25" i="4"/>
  <c r="F26" i="4"/>
  <c r="F27" i="4"/>
  <c r="F28" i="4"/>
  <c r="F29" i="4"/>
  <c r="F30" i="4"/>
  <c r="F31" i="4"/>
  <c r="F32" i="4"/>
  <c r="I5" i="5" l="1"/>
  <c r="I13" i="5" s="1"/>
  <c r="AD13" i="15" s="1"/>
  <c r="G5" i="5"/>
  <c r="G13" i="5" s="1"/>
  <c r="AB13" i="15" s="1"/>
  <c r="F5" i="5"/>
  <c r="F13" i="5" s="1"/>
  <c r="AA13" i="15" s="1"/>
  <c r="E5" i="5"/>
  <c r="E13" i="5" s="1"/>
  <c r="Z13" i="15" s="1"/>
  <c r="H5" i="5"/>
  <c r="H13" i="5" s="1"/>
  <c r="AC13" i="15" s="1"/>
  <c r="E20" i="6"/>
  <c r="Z18" i="15" s="1"/>
  <c r="E11" i="5"/>
  <c r="G3" i="6"/>
  <c r="G8" i="6" s="1"/>
  <c r="G20" i="6" s="1"/>
  <c r="AB18" i="15" s="1"/>
  <c r="F3" i="6"/>
  <c r="F8" i="6" s="1"/>
  <c r="F20" i="6" s="1"/>
  <c r="AA18" i="15" s="1"/>
  <c r="H3" i="6"/>
  <c r="H8" i="6" s="1"/>
  <c r="H20" i="6" s="1"/>
  <c r="AC18" i="15" s="1"/>
  <c r="I3" i="6"/>
  <c r="I8" i="6" s="1"/>
  <c r="I20" i="6" s="1"/>
  <c r="AD18" i="15" s="1"/>
  <c r="H9" i="6"/>
  <c r="H21" i="6" s="1"/>
  <c r="AC19" i="15" s="1"/>
  <c r="I9" i="6"/>
  <c r="I21" i="6" s="1"/>
  <c r="AD19" i="15" s="1"/>
  <c r="G9" i="6"/>
  <c r="G21" i="6" s="1"/>
  <c r="AB19" i="15" s="1"/>
  <c r="F9" i="6"/>
  <c r="F21" i="6" s="1"/>
  <c r="AA19" i="15" s="1"/>
  <c r="E21" i="6"/>
  <c r="Z19" i="15" s="1"/>
  <c r="F4" i="5"/>
  <c r="H4" i="5"/>
  <c r="G3" i="5"/>
  <c r="H3" i="5"/>
  <c r="I3" i="5"/>
  <c r="G4" i="5"/>
  <c r="I4" i="5"/>
  <c r="F3" i="5"/>
  <c r="E4" i="5"/>
  <c r="Z11" i="15" l="1"/>
  <c r="G10" i="6"/>
  <c r="G22" i="6" s="1"/>
  <c r="I10" i="6"/>
  <c r="I22" i="6" s="1"/>
  <c r="E10" i="6"/>
  <c r="E22" i="6" s="1"/>
  <c r="H10" i="6"/>
  <c r="H22" i="6" s="1"/>
  <c r="F10" i="6"/>
  <c r="F22" i="6" s="1"/>
  <c r="E12" i="5"/>
  <c r="E14" i="5" s="1"/>
  <c r="Z14" i="15" s="1"/>
  <c r="AA20" i="15" l="1"/>
  <c r="C7" i="9"/>
  <c r="Z20" i="15"/>
  <c r="Z25" i="15" s="1"/>
  <c r="B7" i="9"/>
  <c r="AD20" i="15"/>
  <c r="F7" i="9"/>
  <c r="AB20" i="15"/>
  <c r="D7" i="9"/>
  <c r="AC20" i="15"/>
  <c r="E7" i="9"/>
  <c r="Z12" i="15"/>
  <c r="H11" i="5"/>
  <c r="H12" i="5"/>
  <c r="AC12" i="15" s="1"/>
  <c r="I12" i="5"/>
  <c r="AD12" i="15" s="1"/>
  <c r="G11" i="5"/>
  <c r="G12" i="5"/>
  <c r="AB12" i="15" s="1"/>
  <c r="F11" i="5"/>
  <c r="I11" i="5"/>
  <c r="F12" i="5"/>
  <c r="AA12" i="15" s="1"/>
  <c r="I14" i="5" l="1"/>
  <c r="AD14" i="15" s="1"/>
  <c r="AD25" i="15" s="1"/>
  <c r="AA11" i="15"/>
  <c r="F14" i="5"/>
  <c r="AA14" i="15" s="1"/>
  <c r="AA25" i="15" s="1"/>
  <c r="AC11" i="15"/>
  <c r="H14" i="5"/>
  <c r="AC14" i="15" s="1"/>
  <c r="AC25" i="15" s="1"/>
  <c r="AB11" i="15"/>
  <c r="G14" i="5"/>
  <c r="AB14" i="15" s="1"/>
  <c r="AB25" i="15" s="1"/>
  <c r="B12" i="9"/>
  <c r="AD11" i="15"/>
  <c r="B13" i="9" l="1"/>
  <c r="B14" i="9" s="1"/>
  <c r="D12" i="9"/>
  <c r="E12" i="9"/>
  <c r="F12" i="9"/>
  <c r="C12" i="9"/>
  <c r="C13" i="9" l="1"/>
  <c r="C14" i="9" s="1"/>
  <c r="E13" i="9"/>
  <c r="E14" i="9" s="1"/>
  <c r="F13" i="9"/>
  <c r="F14" i="9" s="1"/>
  <c r="D13" i="9"/>
  <c r="D14" i="9" s="1"/>
  <c r="G13" i="9" l="1"/>
  <c r="G14" i="9" s="1"/>
  <c r="I25" i="9" s="1"/>
  <c r="J27" i="9" l="1"/>
  <c r="J25" i="9" s="1"/>
</calcChain>
</file>

<file path=xl/sharedStrings.xml><?xml version="1.0" encoding="utf-8"?>
<sst xmlns="http://schemas.openxmlformats.org/spreadsheetml/2006/main" count="453" uniqueCount="221">
  <si>
    <t>A+</t>
  </si>
  <si>
    <t>A</t>
  </si>
  <si>
    <t>B</t>
  </si>
  <si>
    <t>C</t>
  </si>
  <si>
    <t>D</t>
  </si>
  <si>
    <t>E</t>
  </si>
  <si>
    <t>F</t>
  </si>
  <si>
    <t>G</t>
  </si>
  <si>
    <t>Type of building</t>
  </si>
  <si>
    <t>PM10</t>
  </si>
  <si>
    <t>PM2,5</t>
  </si>
  <si>
    <t>CO</t>
  </si>
  <si>
    <t>Reference building</t>
  </si>
  <si>
    <t>Table 3.12</t>
  </si>
  <si>
    <t>Table 3.13</t>
  </si>
  <si>
    <t>Table 3.14</t>
  </si>
  <si>
    <t>Table 3.15</t>
  </si>
  <si>
    <t>Table 3.16</t>
  </si>
  <si>
    <t xml:space="preserve">Standard domestic boilers including condensing boilers </t>
  </si>
  <si>
    <t>Table 3.17</t>
  </si>
  <si>
    <t xml:space="preserve">Conventional stoves burning liquid/gas fuels </t>
  </si>
  <si>
    <t>Table 3.18</t>
  </si>
  <si>
    <t>Table 3.19</t>
  </si>
  <si>
    <t>Advanced and ecolabelled stoves</t>
  </si>
  <si>
    <t>Table 3.20</t>
  </si>
  <si>
    <t xml:space="preserve">Standard boilers including fixed and moving grate technologies </t>
  </si>
  <si>
    <t>Table 3.21</t>
  </si>
  <si>
    <t>Table 3.22</t>
  </si>
  <si>
    <t>Advanced Tier inventory compilation for manual feed &lt;1 MW</t>
  </si>
  <si>
    <t>Table 3.23</t>
  </si>
  <si>
    <t>Advanced Tier inventory compilation for automatic feed &lt;1 MW</t>
  </si>
  <si>
    <t>Table 3.24</t>
  </si>
  <si>
    <t xml:space="preserve">Standard boilers using liquid based fuels </t>
  </si>
  <si>
    <t>Table 3.25</t>
  </si>
  <si>
    <t>Table 3.26</t>
  </si>
  <si>
    <t>Gas fired boilers</t>
  </si>
  <si>
    <t>Table 3.27</t>
  </si>
  <si>
    <t>Table 3.28</t>
  </si>
  <si>
    <t>Table 3.29</t>
  </si>
  <si>
    <t>Table 3.30</t>
  </si>
  <si>
    <t>Table 3.31</t>
  </si>
  <si>
    <t>Table 3.39</t>
  </si>
  <si>
    <t>Open fireplaces burning wood</t>
  </si>
  <si>
    <t>Table 3.40</t>
  </si>
  <si>
    <t>Conventional stoves burning wood and similar wood waste</t>
  </si>
  <si>
    <t>Table 3.41</t>
  </si>
  <si>
    <t>High-efficiency stoves burning wood</t>
  </si>
  <si>
    <t>Table 3.42</t>
  </si>
  <si>
    <t>Advanced/ecolabbelled stoves and boilers burning wood</t>
  </si>
  <si>
    <t>Table 3.43</t>
  </si>
  <si>
    <t>Conventional boilers &lt;50 kW burning wood and similar wood waste</t>
  </si>
  <si>
    <t>Table 3.44</t>
  </si>
  <si>
    <t>Pellet stoves and boilers burning wood pellets</t>
  </si>
  <si>
    <t>Table 3.47</t>
  </si>
  <si>
    <t>PM2.5</t>
  </si>
  <si>
    <t>NOx</t>
  </si>
  <si>
    <t xml:space="preserve">SOx </t>
  </si>
  <si>
    <t>[g/GJ]</t>
  </si>
  <si>
    <t>Index</t>
  </si>
  <si>
    <t>Source 1</t>
  </si>
  <si>
    <t>Source 2</t>
  </si>
  <si>
    <t>Source 3</t>
  </si>
  <si>
    <t>Sum</t>
  </si>
  <si>
    <t>Participation</t>
  </si>
  <si>
    <t xml:space="preserve">Source 1 - Onsite heat production by burning fuel </t>
  </si>
  <si>
    <t>Source 2 - Onsite heat production by burning fuel</t>
  </si>
  <si>
    <t>Source 3 - Onsite power generation or combined heat and power by burning fuel</t>
  </si>
  <si>
    <t>PM10 [g/GJ]</t>
  </si>
  <si>
    <t>PM2,5 [g/GJ]</t>
  </si>
  <si>
    <t>SOx  [g/GJ]</t>
  </si>
  <si>
    <t>CO [g/GJ]</t>
  </si>
  <si>
    <t>NOx [g/GJ]</t>
  </si>
  <si>
    <t xml:space="preserve">Source 2 - Onsite heat production by burning fuel </t>
  </si>
  <si>
    <t xml:space="preserve">NOx </t>
  </si>
  <si>
    <r>
      <t>g/(m</t>
    </r>
    <r>
      <rPr>
        <vertAlign val="superscript"/>
        <sz val="9"/>
        <color theme="1"/>
        <rFont val="Calibri"/>
        <family val="2"/>
        <charset val="238"/>
      </rPr>
      <t>2</t>
    </r>
    <r>
      <rPr>
        <sz val="9"/>
        <color theme="1"/>
        <rFont val="Calibri"/>
        <family val="2"/>
        <charset val="238"/>
      </rPr>
      <t>·year)</t>
    </r>
  </si>
  <si>
    <t>Prefix</t>
  </si>
  <si>
    <t>PL</t>
  </si>
  <si>
    <t>EMEP</t>
  </si>
  <si>
    <t>Fuel and technology name</t>
  </si>
  <si>
    <t>EP, ED ≤</t>
  </si>
  <si>
    <t>&lt; EP, ED ≤</t>
  </si>
  <si>
    <t>0,71 ∙ Rr</t>
  </si>
  <si>
    <t>1,0 ∙ Rr</t>
  </si>
  <si>
    <t>1,41 ∙ Rr</t>
  </si>
  <si>
    <t>2,0 ∙ Rr</t>
  </si>
  <si>
    <t>2,83 ∙ Rr</t>
  </si>
  <si>
    <t>4,0 ∙ Rr</t>
  </si>
  <si>
    <t>&lt; EP, ED</t>
  </si>
  <si>
    <t>Względna emisyjność budynku</t>
  </si>
  <si>
    <t>The relative emissivity of the building</t>
  </si>
  <si>
    <r>
      <t>Reference energy demand
 kWh/(m</t>
    </r>
    <r>
      <rPr>
        <b/>
        <vertAlign val="superscript"/>
        <sz val="9"/>
        <color theme="1"/>
        <rFont val="Calibri"/>
        <family val="2"/>
        <charset val="238"/>
      </rPr>
      <t>2</t>
    </r>
    <r>
      <rPr>
        <b/>
        <sz val="9"/>
        <color theme="1"/>
        <rFont val="Calibri"/>
        <family val="2"/>
        <charset val="238"/>
      </rPr>
      <t>·year)</t>
    </r>
  </si>
  <si>
    <r>
      <t xml:space="preserve"> kWh/(m</t>
    </r>
    <r>
      <rPr>
        <b/>
        <vertAlign val="superscript"/>
        <sz val="8"/>
        <color theme="1"/>
        <rFont val="Verdana"/>
        <family val="2"/>
        <charset val="238"/>
      </rPr>
      <t>2</t>
    </r>
    <r>
      <rPr>
        <b/>
        <sz val="8"/>
        <color theme="1"/>
        <rFont val="Verdana"/>
        <family val="2"/>
        <charset val="238"/>
      </rPr>
      <t>·year)</t>
    </r>
  </si>
  <si>
    <r>
      <t>g/(m</t>
    </r>
    <r>
      <rPr>
        <vertAlign val="superscript"/>
        <sz val="8"/>
        <color theme="1"/>
        <rFont val="Verdana"/>
        <family val="2"/>
        <charset val="238"/>
      </rPr>
      <t>2</t>
    </r>
    <r>
      <rPr>
        <sz val="8"/>
        <color theme="1"/>
        <rFont val="Verdana"/>
        <family val="2"/>
        <charset val="238"/>
      </rPr>
      <t>·year)</t>
    </r>
  </si>
  <si>
    <t xml:space="preserve">Assessed building </t>
  </si>
  <si>
    <t>Energy from onsite renewable energy sources or external sources</t>
  </si>
  <si>
    <r>
      <t>EK [kWh/(m</t>
    </r>
    <r>
      <rPr>
        <vertAlign val="superscript"/>
        <sz val="9"/>
        <color theme="1"/>
        <rFont val="Calibri"/>
        <family val="2"/>
        <charset val="238"/>
        <scheme val="minor"/>
      </rPr>
      <t>2</t>
    </r>
    <r>
      <rPr>
        <sz val="9"/>
        <color theme="1"/>
        <rFont val="Calibri"/>
        <family val="2"/>
        <charset val="238"/>
        <scheme val="minor"/>
      </rPr>
      <t>·year)]</t>
    </r>
  </si>
  <si>
    <r>
      <t>g/(m</t>
    </r>
    <r>
      <rPr>
        <vertAlign val="superscript"/>
        <sz val="9"/>
        <color theme="1"/>
        <rFont val="Calibri"/>
        <family val="2"/>
        <charset val="238"/>
        <scheme val="minor"/>
      </rPr>
      <t>2</t>
    </r>
    <r>
      <rPr>
        <sz val="9"/>
        <color theme="1"/>
        <rFont val="Calibri"/>
        <family val="2"/>
        <charset val="238"/>
        <scheme val="minor"/>
      </rPr>
      <t>·year)</t>
    </r>
  </si>
  <si>
    <t>Prefix EMEP - EMEP/EEA, EMEP/EEA air pollutant emission inventory guidebook 2019 - Party B: Technical chapters: 1.A.4 Small combustion 2019, Denmark, 2019.</t>
  </si>
  <si>
    <t>Energy from onsite sources by fuel combustion</t>
  </si>
  <si>
    <t>This project receives funding from the Horizon 2020 European Union Research and Innovation Programme under Grant Agreement No 845958</t>
  </si>
  <si>
    <t xml:space="preserve">X-tendo Feature 3: Outdoor air pollution </t>
  </si>
  <si>
    <t>Jerzy Kwiatkowski, Adrian Chmielewski</t>
  </si>
  <si>
    <t>jkwiatkowski@nape.pl</t>
  </si>
  <si>
    <t>lista wybieralna</t>
  </si>
  <si>
    <t>wartości ref.</t>
  </si>
  <si>
    <t>is desirable that the reference can be defined in a more representative way reflecting the (part of
the) building stock in the local context and not only the specific type of building with only one or two
sources with their associated fixed values</t>
  </si>
  <si>
    <t>2.0</t>
  </si>
  <si>
    <t>Budynek mieszkalny jednorodzinny</t>
  </si>
  <si>
    <t>Budynek mieszkalny wielorodzinny</t>
  </si>
  <si>
    <t>Budynek zamieszkania zbiorowego</t>
  </si>
  <si>
    <t>Budynek użyteczności publicznej, pozostałe</t>
  </si>
  <si>
    <t>Budynek użyteczności publicznej, opieka zdrowotna</t>
  </si>
  <si>
    <t xml:space="preserve">Budynek gospodarczy, magazynowy i produkcyjny </t>
  </si>
  <si>
    <t>Rodzaj budynku</t>
  </si>
  <si>
    <t>Rodzaj budynku
(lista rozwijana)</t>
  </si>
  <si>
    <t>Lp.</t>
  </si>
  <si>
    <t xml:space="preserve"> Referencyjny wskaźnik zapotrzbowania na energię dostrczoną</t>
  </si>
  <si>
    <t>Powrót do kalkulatora</t>
  </si>
  <si>
    <t>Dane wejściowe - budynek oceniany</t>
  </si>
  <si>
    <t>Energia dostarczona</t>
  </si>
  <si>
    <r>
      <t>Energia dostarczona
 kWh/(m</t>
    </r>
    <r>
      <rPr>
        <vertAlign val="superscript"/>
        <sz val="9"/>
        <color theme="1"/>
        <rFont val="Verdana"/>
        <family val="2"/>
        <charset val="238"/>
      </rPr>
      <t>2</t>
    </r>
    <r>
      <rPr>
        <sz val="9"/>
        <color theme="1"/>
        <rFont val="Verdana"/>
        <family val="2"/>
        <charset val="238"/>
      </rPr>
      <t>·rok)</t>
    </r>
  </si>
  <si>
    <t>Źródło 1</t>
  </si>
  <si>
    <t>Źródło 2</t>
  </si>
  <si>
    <t>Źródło 3</t>
  </si>
  <si>
    <t>Inne</t>
  </si>
  <si>
    <t xml:space="preserve">Dane wejściowe - budynek referencyjny </t>
  </si>
  <si>
    <t>Rodzaj paliwa i typ źródła</t>
  </si>
  <si>
    <t xml:space="preserve">Produkcja ciepła i/lub energii elektrycznej na miejscu poprzez spalanie paliw </t>
  </si>
  <si>
    <t>Produkacja ciepła na miejscu poprzez spalanie paliw</t>
  </si>
  <si>
    <t xml:space="preserve">Energia z sieci zewnętrznych i/lub odnawialnych źródeł energii na miejscu </t>
  </si>
  <si>
    <t>Ciepło, chłód i energia elektryczna z sieci zewnętrznych i OZE</t>
  </si>
  <si>
    <t>Opis</t>
  </si>
  <si>
    <t>Dodaj</t>
  </si>
  <si>
    <t xml:space="preserve">Lista budynków referencyjnych </t>
  </si>
  <si>
    <t>Dodaj nowy typ źródła</t>
  </si>
  <si>
    <t>Wskaźniki emisji dla produkcji ciepła na miejscu poprzez spalanie paliw</t>
  </si>
  <si>
    <t>Wskaźniki emisji dla produkcji ciepła i/lub e.el. na miejscu poprzez spalanie paliw</t>
  </si>
  <si>
    <t>Emisja jednostkowa</t>
  </si>
  <si>
    <t>Arkusz roboczy 1</t>
  </si>
  <si>
    <t>Arkusz roboczy 2</t>
  </si>
  <si>
    <t>Zerowa</t>
  </si>
  <si>
    <t>Bardzo niska</t>
  </si>
  <si>
    <t>Niska</t>
  </si>
  <si>
    <t>Umiarkowana</t>
  </si>
  <si>
    <t>Wysoka</t>
  </si>
  <si>
    <t>Bardzo wysoka</t>
  </si>
  <si>
    <t>Niebezpieczna</t>
  </si>
  <si>
    <t>Dopuszczająca</t>
  </si>
  <si>
    <t>Definicja emisji zanieczyszczeń przez budynek referencyjny - wybór metody</t>
  </si>
  <si>
    <t xml:space="preserve"> Udział</t>
  </si>
  <si>
    <t>Metoda 1 - Rodzaj paliwa i typ źródła w budynku referencyjnym</t>
  </si>
  <si>
    <t>Nie dotyczy</t>
  </si>
  <si>
    <t>Zanieczyszczenie</t>
  </si>
  <si>
    <r>
      <t>Emisja jednostkowa ocenianego budynku [g/(m</t>
    </r>
    <r>
      <rPr>
        <b/>
        <vertAlign val="superscript"/>
        <sz val="9"/>
        <rFont val="Verdana"/>
        <family val="2"/>
        <charset val="238"/>
      </rPr>
      <t>2</t>
    </r>
    <r>
      <rPr>
        <b/>
        <sz val="9"/>
        <rFont val="Verdana"/>
        <family val="2"/>
        <charset val="238"/>
      </rPr>
      <t>·rok)]</t>
    </r>
  </si>
  <si>
    <r>
      <t>Emisja jednostkowa budynku referencyjnego [g/(m</t>
    </r>
    <r>
      <rPr>
        <b/>
        <vertAlign val="superscript"/>
        <sz val="9"/>
        <rFont val="Verdana"/>
        <family val="2"/>
        <charset val="238"/>
      </rPr>
      <t>2</t>
    </r>
    <r>
      <rPr>
        <b/>
        <sz val="9"/>
        <rFont val="Verdana"/>
        <family val="2"/>
        <charset val="238"/>
      </rPr>
      <t>·rok)]</t>
    </r>
  </si>
  <si>
    <t>Skala oceny względnej emisji zanieczyszczeń z budynku</t>
  </si>
  <si>
    <t xml:space="preserve">Metoda 2 - Referencyjna emisja wynika z wprowadzonych emisji jednostkowych </t>
  </si>
  <si>
    <t xml:space="preserve">Metoda 1 - Referencyjna emisja wynika z rodzaju budynku i typu źródła </t>
  </si>
  <si>
    <t>Wskaźnik względnej emisji [-]</t>
  </si>
  <si>
    <t>WWE</t>
  </si>
  <si>
    <r>
      <t>E</t>
    </r>
    <r>
      <rPr>
        <i/>
        <vertAlign val="subscript"/>
        <sz val="9"/>
        <color theme="1"/>
        <rFont val="Verdana"/>
        <family val="2"/>
        <charset val="238"/>
      </rPr>
      <t>j,bud.</t>
    </r>
  </si>
  <si>
    <r>
      <t>E</t>
    </r>
    <r>
      <rPr>
        <i/>
        <vertAlign val="subscript"/>
        <sz val="9"/>
        <color theme="1"/>
        <rFont val="Verdana"/>
        <family val="2"/>
        <charset val="238"/>
      </rPr>
      <t>j,ref.</t>
    </r>
  </si>
  <si>
    <t>WWE =</t>
  </si>
  <si>
    <r>
      <t>WWE = E</t>
    </r>
    <r>
      <rPr>
        <i/>
        <vertAlign val="subscript"/>
        <sz val="9"/>
        <color theme="1"/>
        <rFont val="Verdana"/>
        <family val="2"/>
        <charset val="238"/>
      </rPr>
      <t>j,bud.</t>
    </r>
    <r>
      <rPr>
        <i/>
        <sz val="9"/>
        <color theme="1"/>
        <rFont val="Verdana"/>
        <family val="2"/>
        <charset val="238"/>
      </rPr>
      <t>/E</t>
    </r>
    <r>
      <rPr>
        <i/>
        <vertAlign val="subscript"/>
        <sz val="9"/>
        <color theme="1"/>
        <rFont val="Verdana"/>
        <family val="2"/>
        <charset val="238"/>
      </rPr>
      <t>j,ref.</t>
    </r>
  </si>
  <si>
    <t>Wartości graniczne WWE</t>
  </si>
  <si>
    <t>&lt; WWE ≤</t>
  </si>
  <si>
    <t xml:space="preserve">&lt; WWE    </t>
  </si>
  <si>
    <t>Względna emisja zanieczyszczeń z budynku</t>
  </si>
  <si>
    <t>Ocena względnej emisji</t>
  </si>
  <si>
    <t>Budynek referencyjny</t>
  </si>
  <si>
    <t xml:space="preserve">Budynek oceniany </t>
  </si>
  <si>
    <r>
      <t>Metoda 2 - Referencyjna emisja zanieczyszczeń [g/(m</t>
    </r>
    <r>
      <rPr>
        <b/>
        <vertAlign val="superscript"/>
        <sz val="9"/>
        <color theme="1"/>
        <rFont val="Verdana"/>
        <family val="2"/>
        <charset val="238"/>
      </rPr>
      <t>2</t>
    </r>
    <r>
      <rPr>
        <b/>
        <sz val="9"/>
        <color theme="1"/>
        <rFont val="Verdana"/>
        <family val="2"/>
        <charset val="238"/>
      </rPr>
      <t>·rok)]</t>
    </r>
  </si>
  <si>
    <t>Paliwo</t>
  </si>
  <si>
    <t>Paliwa stałe (z wyłączeniem biomasy)</t>
  </si>
  <si>
    <t>Paliwa gazowe</t>
  </si>
  <si>
    <t>Typ źródła</t>
  </si>
  <si>
    <t>Uwagi</t>
  </si>
  <si>
    <t>Węgiel</t>
  </si>
  <si>
    <t>Drewno</t>
  </si>
  <si>
    <t>Pellet</t>
  </si>
  <si>
    <t>Drewno i podobne odpady drzewne</t>
  </si>
  <si>
    <t>Wskaźniki emisji</t>
  </si>
  <si>
    <t>Źródła:</t>
  </si>
  <si>
    <t xml:space="preserve">Wartości referencyjne zapotrzebowania budynku na energię dostarczoną </t>
  </si>
  <si>
    <t>Kotły o mocy do 50 kW</t>
  </si>
  <si>
    <t>Piece/kominki/sauny/ogrzewanie zewnętrzne</t>
  </si>
  <si>
    <t>Kominki/sauny/ogrzewanie zewnętrzne</t>
  </si>
  <si>
    <t>Gaz naturalny</t>
  </si>
  <si>
    <t>Piece/kuchenki</t>
  </si>
  <si>
    <t>Kocioł automatyczny o mocy od 50 kW do 1 MW</t>
  </si>
  <si>
    <t>Kocioł ręczny o mocy od 50 kW do 1 MW</t>
  </si>
  <si>
    <t>Kocioł zaawansowany o mocy do 50 kW</t>
  </si>
  <si>
    <t>Kocioł tradycyjny o mocy od 50 kW do 1 MW</t>
  </si>
  <si>
    <t>Kocioł tradycyjny o mocy od 1 MW do 50 MW</t>
  </si>
  <si>
    <t>Lekki olej opałowy</t>
  </si>
  <si>
    <t>Ciężki olej opałowy</t>
  </si>
  <si>
    <t>Olej opałowy</t>
  </si>
  <si>
    <t>Turbina gazowa o mocy od 50 kW do 50 MW</t>
  </si>
  <si>
    <t>Otwarte paleniska</t>
  </si>
  <si>
    <t>Piece/kuchnie</t>
  </si>
  <si>
    <t>Kocioł tradycyjny o mocy do 50 kW</t>
  </si>
  <si>
    <t>Kotły na pellet</t>
  </si>
  <si>
    <t>Table 3.48</t>
  </si>
  <si>
    <t>Kominek i piec zaawansowany do 50 kW</t>
  </si>
  <si>
    <t>Silnik gazowa o mocy od 50 kW do 50 MW</t>
  </si>
  <si>
    <t>Paliwo ciekłe</t>
  </si>
  <si>
    <t>Turbina o mocy od 50 kW do 50 MW</t>
  </si>
  <si>
    <t>Silnik o mocy od 50 kW do 50 MW</t>
  </si>
  <si>
    <t>EMEP - Gaz naturalny - Kotły o mocy do 50 kW</t>
  </si>
  <si>
    <t>PREFIX</t>
  </si>
  <si>
    <t>WARTOŚĆ</t>
  </si>
  <si>
    <t>RODZAJ BUDYNKU</t>
  </si>
  <si>
    <t>TYP ŹRÓDŁA</t>
  </si>
  <si>
    <t>PALIWO</t>
  </si>
  <si>
    <t>X</t>
  </si>
  <si>
    <t>Autorzy</t>
  </si>
  <si>
    <t>Aktualizacja</t>
  </si>
  <si>
    <t>Wersja:</t>
  </si>
  <si>
    <t>Kontakt:</t>
  </si>
  <si>
    <t>OCENA WZGLĘDNEJ EMISJI ZANIECZYSZCZEŃ Z BUDYNKU</t>
  </si>
  <si>
    <t>PL - Budynek mieszkalny wielorodzinny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</si>
</sst>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48" x14ac:knownFonts="1">
    <font>
      <sz val="9"/>
      <color theme="1"/>
      <name val="Calibri"/>
      <family val="2"/>
      <charset val="238"/>
    </font>
    <font>
      <sz val="9"/>
      <color theme="1"/>
      <name val="Calibri"/>
      <family val="2"/>
      <charset val="238"/>
    </font>
    <font>
      <b/>
      <sz val="9"/>
      <color theme="1"/>
      <name val="Calibri"/>
      <family val="2"/>
      <charset val="238"/>
    </font>
    <font>
      <sz val="8"/>
      <name val="Calibri"/>
      <family val="2"/>
      <charset val="238"/>
    </font>
    <font>
      <sz val="9"/>
      <color rgb="FFFF0000"/>
      <name val="Calibri"/>
      <family val="2"/>
      <charset val="238"/>
    </font>
    <font>
      <b/>
      <vertAlign val="superscript"/>
      <sz val="9"/>
      <color theme="1"/>
      <name val="Calibri"/>
      <family val="2"/>
      <charset val="238"/>
    </font>
    <font>
      <vertAlign val="superscript"/>
      <sz val="9"/>
      <color theme="1"/>
      <name val="Calibri"/>
      <family val="2"/>
      <charset val="238"/>
    </font>
    <font>
      <sz val="9"/>
      <color theme="1"/>
      <name val="Verdana"/>
      <family val="2"/>
      <charset val="238"/>
    </font>
    <font>
      <b/>
      <sz val="9"/>
      <color theme="1"/>
      <name val="Verdana"/>
      <family val="2"/>
      <charset val="238"/>
    </font>
    <font>
      <b/>
      <sz val="10"/>
      <color theme="1"/>
      <name val="Verdana"/>
      <family val="2"/>
      <charset val="238"/>
    </font>
    <font>
      <i/>
      <sz val="9"/>
      <color theme="1"/>
      <name val="Verdana"/>
      <family val="2"/>
      <charset val="238"/>
    </font>
    <font>
      <b/>
      <sz val="14"/>
      <color theme="1"/>
      <name val="Verdana"/>
      <family val="2"/>
      <charset val="238"/>
    </font>
    <font>
      <vertAlign val="superscript"/>
      <sz val="9"/>
      <color theme="1"/>
      <name val="Verdana"/>
      <family val="2"/>
      <charset val="238"/>
    </font>
    <font>
      <u/>
      <sz val="9"/>
      <color theme="10"/>
      <name val="Calibri"/>
      <family val="2"/>
      <charset val="238"/>
    </font>
    <font>
      <b/>
      <sz val="9"/>
      <name val="Verdana"/>
      <family val="2"/>
      <charset val="238"/>
    </font>
    <font>
      <sz val="8"/>
      <color theme="1"/>
      <name val="Verdana"/>
      <family val="2"/>
      <charset val="238"/>
    </font>
    <font>
      <b/>
      <sz val="8"/>
      <name val="Verdana"/>
      <family val="2"/>
      <charset val="238"/>
    </font>
    <font>
      <b/>
      <sz val="8"/>
      <color theme="1"/>
      <name val="Verdana"/>
      <family val="2"/>
      <charset val="238"/>
    </font>
    <font>
      <b/>
      <vertAlign val="superscript"/>
      <sz val="8"/>
      <color theme="1"/>
      <name val="Verdana"/>
      <family val="2"/>
      <charset val="238"/>
    </font>
    <font>
      <vertAlign val="superscript"/>
      <sz val="8"/>
      <color theme="1"/>
      <name val="Verdana"/>
      <family val="2"/>
      <charset val="238"/>
    </font>
    <font>
      <sz val="8"/>
      <color rgb="FFFF0000"/>
      <name val="Verdana"/>
      <family val="2"/>
      <charset val="238"/>
    </font>
    <font>
      <i/>
      <sz val="8"/>
      <color theme="1"/>
      <name val="Verdana"/>
      <family val="2"/>
      <charset val="238"/>
    </font>
    <font>
      <b/>
      <sz val="14"/>
      <name val="Verdana"/>
      <family val="2"/>
      <charset val="238"/>
    </font>
    <font>
      <sz val="8"/>
      <name val="Verdana"/>
      <family val="2"/>
      <charset val="238"/>
    </font>
    <font>
      <i/>
      <sz val="8"/>
      <name val="Verdana"/>
      <family val="2"/>
      <charset val="238"/>
    </font>
    <font>
      <b/>
      <sz val="10"/>
      <name val="Verdana"/>
      <family val="2"/>
      <charset val="238"/>
    </font>
    <font>
      <b/>
      <vertAlign val="superscript"/>
      <sz val="9"/>
      <name val="Verdana"/>
      <family val="2"/>
      <charset val="238"/>
    </font>
    <font>
      <sz val="9"/>
      <color theme="1"/>
      <name val="Calibri"/>
      <family val="2"/>
      <charset val="238"/>
      <scheme val="minor"/>
    </font>
    <font>
      <b/>
      <sz val="9"/>
      <color theme="1"/>
      <name val="Calibri"/>
      <family val="2"/>
      <charset val="238"/>
      <scheme val="minor"/>
    </font>
    <font>
      <vertAlign val="superscript"/>
      <sz val="9"/>
      <color theme="1"/>
      <name val="Calibri"/>
      <family val="2"/>
      <charset val="238"/>
      <scheme val="minor"/>
    </font>
    <font>
      <sz val="9"/>
      <name val="Calibri"/>
      <family val="2"/>
      <charset val="238"/>
      <scheme val="minor"/>
    </font>
    <font>
      <b/>
      <sz val="9"/>
      <name val="Calibri"/>
      <family val="2"/>
      <charset val="238"/>
      <scheme val="minor"/>
    </font>
    <font>
      <b/>
      <sz val="28"/>
      <color rgb="FF009900"/>
      <name val="Calibri Light"/>
      <family val="2"/>
      <charset val="238"/>
      <scheme val="major"/>
    </font>
    <font>
      <sz val="11"/>
      <color theme="1"/>
      <name val="Calibri"/>
      <family val="2"/>
      <scheme val="minor"/>
    </font>
    <font>
      <sz val="11"/>
      <color rgb="FF3F3F76"/>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4"/>
      <color theme="1" tint="0.499984740745262"/>
      <name val="Calibri"/>
      <family val="2"/>
      <scheme val="minor"/>
    </font>
    <font>
      <i/>
      <sz val="9"/>
      <color theme="1"/>
      <name val="Calibri"/>
      <family val="2"/>
      <charset val="238"/>
    </font>
    <font>
      <i/>
      <vertAlign val="subscript"/>
      <sz val="9"/>
      <color theme="1"/>
      <name val="Verdana"/>
      <family val="2"/>
      <charset val="238"/>
    </font>
    <font>
      <i/>
      <sz val="9"/>
      <name val="Verdana"/>
      <family val="2"/>
      <charset val="238"/>
    </font>
    <font>
      <b/>
      <vertAlign val="superscript"/>
      <sz val="9"/>
      <color theme="1"/>
      <name val="Verdana"/>
      <family val="2"/>
      <charset val="238"/>
    </font>
    <font>
      <b/>
      <sz val="7"/>
      <color theme="1"/>
      <name val="Verdana"/>
      <family val="2"/>
      <charset val="238"/>
    </font>
    <font>
      <u/>
      <sz val="9"/>
      <color theme="10"/>
      <name val="Verdana"/>
      <family val="2"/>
      <charset val="238"/>
    </font>
    <font>
      <i/>
      <sz val="8"/>
      <color rgb="FFFF0000"/>
      <name val="Verdana"/>
      <family val="2"/>
      <charset val="238"/>
    </font>
    <font>
      <sz val="8"/>
      <color theme="0"/>
      <name val="Verdana"/>
      <family val="2"/>
      <charset val="238"/>
    </font>
  </fonts>
  <fills count="13">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088E39"/>
        <bgColor indexed="64"/>
      </patternFill>
    </fill>
    <fill>
      <patternFill patternType="solid">
        <fgColor rgb="FFD8EE9D"/>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3" fillId="0" borderId="0" applyNumberFormat="0" applyFill="0" applyBorder="0" applyAlignment="0" applyProtection="0"/>
    <xf numFmtId="0" fontId="33" fillId="0" borderId="0"/>
    <xf numFmtId="0" fontId="34" fillId="7" borderId="16" applyNumberFormat="0" applyAlignment="0" applyProtection="0"/>
  </cellStyleXfs>
  <cellXfs count="317">
    <xf numFmtId="0" fontId="0" fillId="0" borderId="0" xfId="0"/>
    <xf numFmtId="0" fontId="0" fillId="0" borderId="0" xfId="0" applyAlignment="1">
      <alignment horizontal="center"/>
    </xf>
    <xf numFmtId="0" fontId="0" fillId="0" borderId="1" xfId="0" applyBorder="1"/>
    <xf numFmtId="0" fontId="0" fillId="0" borderId="0" xfId="0" applyBorder="1"/>
    <xf numFmtId="2" fontId="0" fillId="0" borderId="1" xfId="0" applyNumberFormat="1" applyBorder="1"/>
    <xf numFmtId="0" fontId="2" fillId="0" borderId="0" xfId="0" applyFont="1" applyBorder="1" applyAlignment="1"/>
    <xf numFmtId="0" fontId="0" fillId="0" borderId="0" xfId="0" applyBorder="1" applyAlignment="1">
      <alignment horizontal="center"/>
    </xf>
    <xf numFmtId="0" fontId="0" fillId="0" borderId="0" xfId="0" applyFill="1" applyBorder="1" applyAlignment="1">
      <alignment horizontal="left"/>
    </xf>
    <xf numFmtId="0" fontId="0" fillId="0" borderId="0" xfId="0" applyFill="1"/>
    <xf numFmtId="0" fontId="2" fillId="0" borderId="0" xfId="0" applyFont="1" applyFill="1" applyBorder="1" applyAlignment="1">
      <alignment horizontal="center" vertical="center"/>
    </xf>
    <xf numFmtId="9" fontId="0" fillId="0" borderId="0" xfId="0" applyNumberFormat="1"/>
    <xf numFmtId="0" fontId="0" fillId="0" borderId="1" xfId="0" applyFont="1" applyBorder="1" applyAlignment="1">
      <alignment horizontal="center" vertical="center" wrapText="1"/>
    </xf>
    <xf numFmtId="0" fontId="0" fillId="0" borderId="1" xfId="0" applyFont="1" applyFill="1" applyBorder="1"/>
    <xf numFmtId="0" fontId="2"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left"/>
    </xf>
    <xf numFmtId="0" fontId="0" fillId="0" borderId="0" xfId="0" applyAlignment="1">
      <alignment vertical="center"/>
    </xf>
    <xf numFmtId="0" fontId="0" fillId="0" borderId="1" xfId="0" applyFont="1" applyBorder="1" applyAlignment="1">
      <alignment horizontal="center" vertical="center"/>
    </xf>
    <xf numFmtId="0" fontId="0" fillId="0" borderId="1" xfId="0" applyFont="1" applyBorder="1"/>
    <xf numFmtId="9" fontId="0" fillId="0" borderId="0" xfId="1" applyFont="1" applyFill="1" applyBorder="1" applyAlignment="1">
      <alignment horizontal="center"/>
    </xf>
    <xf numFmtId="0" fontId="4" fillId="0" borderId="0" xfId="0" applyFont="1" applyBorder="1"/>
    <xf numFmtId="0" fontId="0" fillId="0" borderId="0" xfId="0" applyBorder="1" applyAlignment="1">
      <alignment horizontal="right"/>
    </xf>
    <xf numFmtId="0" fontId="0" fillId="0" borderId="0" xfId="0" applyBorder="1" applyAlignment="1">
      <alignment horizontal="left"/>
    </xf>
    <xf numFmtId="2" fontId="0" fillId="0" borderId="1" xfId="0" applyNumberFormat="1" applyFill="1" applyBorder="1" applyAlignment="1">
      <alignment horizontal="right"/>
    </xf>
    <xf numFmtId="0" fontId="0" fillId="0" borderId="0" xfId="0" applyFill="1" applyBorder="1" applyAlignment="1">
      <alignment vertical="center"/>
    </xf>
    <xf numFmtId="0" fontId="15" fillId="0" borderId="0" xfId="0" applyFont="1" applyFill="1"/>
    <xf numFmtId="0" fontId="15" fillId="0" borderId="0" xfId="0" applyFont="1"/>
    <xf numFmtId="0" fontId="15" fillId="0" borderId="0" xfId="0" applyFont="1" applyBorder="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0" fontId="15" fillId="0" borderId="1" xfId="0" applyFont="1" applyBorder="1"/>
    <xf numFmtId="0" fontId="15" fillId="0" borderId="1" xfId="0" applyFont="1" applyBorder="1" applyAlignment="1">
      <alignment horizontal="left"/>
    </xf>
    <xf numFmtId="0" fontId="17" fillId="0" borderId="0" xfId="0" applyFont="1" applyBorder="1" applyAlignment="1">
      <alignment horizontal="center" vertical="center"/>
    </xf>
    <xf numFmtId="0" fontId="17" fillId="0" borderId="7" xfId="0" applyFont="1" applyBorder="1" applyAlignment="1">
      <alignment horizontal="center" vertical="center" wrapText="1"/>
    </xf>
    <xf numFmtId="9" fontId="15" fillId="0" borderId="0" xfId="0" applyNumberFormat="1" applyFont="1"/>
    <xf numFmtId="0" fontId="15" fillId="0" borderId="0" xfId="0" applyFont="1" applyBorder="1" applyAlignment="1">
      <alignment horizontal="right"/>
    </xf>
    <xf numFmtId="0" fontId="15" fillId="0" borderId="0" xfId="0" applyFont="1" applyBorder="1" applyAlignment="1">
      <alignment horizontal="left"/>
    </xf>
    <xf numFmtId="0" fontId="15" fillId="0" borderId="0" xfId="0" applyFont="1" applyBorder="1" applyAlignment="1">
      <alignment horizontal="center"/>
    </xf>
    <xf numFmtId="0" fontId="15" fillId="0" borderId="6" xfId="0" applyFont="1" applyBorder="1" applyAlignment="1">
      <alignment vertical="center"/>
    </xf>
    <xf numFmtId="0" fontId="15" fillId="0" borderId="6" xfId="0" applyFont="1" applyBorder="1" applyAlignment="1">
      <alignment horizontal="center" vertical="center"/>
    </xf>
    <xf numFmtId="0" fontId="15" fillId="0" borderId="1" xfId="0" applyFont="1" applyBorder="1" applyAlignment="1">
      <alignment vertical="center"/>
    </xf>
    <xf numFmtId="0" fontId="15" fillId="0" borderId="1" xfId="0" applyFont="1" applyFill="1" applyBorder="1"/>
    <xf numFmtId="2" fontId="15" fillId="0" borderId="1" xfId="0" applyNumberFormat="1" applyFont="1" applyBorder="1"/>
    <xf numFmtId="0" fontId="17" fillId="0" borderId="0" xfId="0" applyFont="1" applyBorder="1" applyAlignment="1"/>
    <xf numFmtId="0" fontId="17" fillId="0" borderId="0" xfId="0" applyFont="1" applyBorder="1" applyAlignment="1">
      <alignment horizontal="center"/>
    </xf>
    <xf numFmtId="2" fontId="15" fillId="0" borderId="1" xfId="0" applyNumberFormat="1" applyFont="1" applyFill="1" applyBorder="1" applyAlignment="1">
      <alignment horizontal="right"/>
    </xf>
    <xf numFmtId="0" fontId="20" fillId="0" borderId="0" xfId="0" applyFont="1" applyBorder="1"/>
    <xf numFmtId="0" fontId="15" fillId="0" borderId="0" xfId="0" applyFont="1" applyFill="1" applyAlignment="1">
      <alignment horizontal="center"/>
    </xf>
    <xf numFmtId="0" fontId="15" fillId="0" borderId="0" xfId="0" applyFont="1" applyAlignment="1">
      <alignment horizontal="center"/>
    </xf>
    <xf numFmtId="0" fontId="15" fillId="0" borderId="1" xfId="0" applyFont="1" applyBorder="1"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9" fontId="0" fillId="2" borderId="1" xfId="1"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14" fillId="0" borderId="0" xfId="2" applyFont="1" applyFill="1" applyBorder="1" applyAlignment="1">
      <alignment horizontal="center" vertical="center" wrapText="1"/>
    </xf>
    <xf numFmtId="0" fontId="27" fillId="0" borderId="0" xfId="0" applyFont="1"/>
    <xf numFmtId="0" fontId="27" fillId="0" borderId="0" xfId="0" applyFont="1" applyFill="1"/>
    <xf numFmtId="0" fontId="28" fillId="2" borderId="1" xfId="0" applyFont="1" applyFill="1" applyBorder="1" applyAlignment="1">
      <alignment horizontal="left" vertical="center"/>
    </xf>
    <xf numFmtId="0" fontId="27" fillId="2" borderId="1" xfId="0" applyFont="1" applyFill="1" applyBorder="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0" xfId="0" applyFont="1" applyAlignment="1">
      <alignment horizontal="left" vertical="center"/>
    </xf>
    <xf numFmtId="0" fontId="27" fillId="0" borderId="1" xfId="0" applyFont="1" applyBorder="1"/>
    <xf numFmtId="164" fontId="27" fillId="0" borderId="1" xfId="0" applyNumberFormat="1" applyFont="1" applyBorder="1"/>
    <xf numFmtId="0" fontId="27" fillId="0" borderId="1" xfId="0" applyFont="1" applyBorder="1" applyAlignment="1"/>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27" fillId="0" borderId="0" xfId="0" applyFont="1" applyBorder="1"/>
    <xf numFmtId="164" fontId="27" fillId="0" borderId="0" xfId="0" applyNumberFormat="1" applyFont="1" applyBorder="1"/>
    <xf numFmtId="0" fontId="27" fillId="0" borderId="0" xfId="0" applyFont="1" applyBorder="1" applyAlignment="1"/>
    <xf numFmtId="2" fontId="27" fillId="2" borderId="1" xfId="0" applyNumberFormat="1" applyFont="1" applyFill="1" applyBorder="1" applyAlignment="1">
      <alignment horizontal="center" vertical="center"/>
    </xf>
    <xf numFmtId="2" fontId="27" fillId="2" borderId="1" xfId="0" applyNumberFormat="1" applyFont="1" applyFill="1" applyBorder="1" applyAlignment="1">
      <alignment horizontal="left" vertical="center"/>
    </xf>
    <xf numFmtId="0" fontId="28" fillId="0" borderId="0" xfId="0" applyFont="1" applyFill="1" applyBorder="1" applyAlignment="1">
      <alignment horizontal="center" vertical="center"/>
    </xf>
    <xf numFmtId="0" fontId="27" fillId="0" borderId="0" xfId="0" applyFont="1" applyFill="1" applyBorder="1" applyAlignment="1"/>
    <xf numFmtId="0" fontId="27" fillId="0" borderId="0" xfId="0" applyFont="1" applyFill="1" applyBorder="1" applyAlignment="1">
      <alignment horizontal="left"/>
    </xf>
    <xf numFmtId="0" fontId="27" fillId="0" borderId="1" xfId="0" applyFont="1" applyFill="1" applyBorder="1" applyAlignment="1">
      <alignment vertical="center"/>
    </xf>
    <xf numFmtId="2" fontId="27" fillId="0" borderId="1" xfId="0" applyNumberFormat="1" applyFont="1" applyBorder="1" applyAlignment="1">
      <alignment vertical="center"/>
    </xf>
    <xf numFmtId="0" fontId="28" fillId="0" borderId="1" xfId="0" applyFont="1" applyFill="1" applyBorder="1" applyAlignment="1">
      <alignment vertical="center"/>
    </xf>
    <xf numFmtId="2" fontId="28" fillId="0" borderId="1" xfId="0" applyNumberFormat="1" applyFont="1" applyFill="1" applyBorder="1" applyAlignment="1">
      <alignment horizontal="right" vertical="center"/>
    </xf>
    <xf numFmtId="0" fontId="27" fillId="3" borderId="1" xfId="0" applyFont="1" applyFill="1" applyBorder="1" applyAlignment="1">
      <alignment horizontal="center" vertical="center" wrapText="1"/>
    </xf>
    <xf numFmtId="2" fontId="27" fillId="3" borderId="1" xfId="0" applyNumberFormat="1" applyFont="1" applyFill="1" applyBorder="1" applyAlignment="1">
      <alignment horizontal="center" vertical="center"/>
    </xf>
    <xf numFmtId="0" fontId="27" fillId="0" borderId="0" xfId="0" applyFont="1" applyAlignment="1">
      <alignment vertical="center"/>
    </xf>
    <xf numFmtId="0" fontId="27" fillId="0" borderId="0" xfId="0" applyFont="1" applyFill="1" applyBorder="1" applyAlignment="1">
      <alignment horizontal="center" vertical="center"/>
    </xf>
    <xf numFmtId="0" fontId="27" fillId="0" borderId="0" xfId="0" applyFont="1" applyFill="1" applyBorder="1"/>
    <xf numFmtId="165" fontId="27" fillId="0" borderId="0" xfId="0" applyNumberFormat="1" applyFont="1" applyFill="1" applyBorder="1" applyAlignment="1">
      <alignment horizontal="center" vertical="center"/>
    </xf>
    <xf numFmtId="165" fontId="30" fillId="0" borderId="0"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left" vertical="center"/>
    </xf>
    <xf numFmtId="0" fontId="27" fillId="0" borderId="0" xfId="0" applyFont="1" applyBorder="1" applyAlignment="1">
      <alignment horizontal="left" vertical="center"/>
    </xf>
    <xf numFmtId="0" fontId="27" fillId="2" borderId="1" xfId="0" applyFont="1" applyFill="1" applyBorder="1" applyAlignment="1">
      <alignment vertical="center"/>
    </xf>
    <xf numFmtId="0" fontId="27" fillId="0" borderId="1" xfId="0" applyFont="1" applyFill="1" applyBorder="1"/>
    <xf numFmtId="0" fontId="15" fillId="0" borderId="1" xfId="0" applyFont="1" applyBorder="1" applyAlignment="1">
      <alignment horizontal="center" vertical="center"/>
    </xf>
    <xf numFmtId="0" fontId="0" fillId="0" borderId="0" xfId="0" applyFill="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5" xfId="0" applyFill="1" applyBorder="1" applyAlignment="1">
      <alignment vertical="center"/>
    </xf>
    <xf numFmtId="0" fontId="0" fillId="0" borderId="14"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7" xfId="0" applyFill="1" applyBorder="1" applyAlignment="1">
      <alignment vertical="center"/>
    </xf>
    <xf numFmtId="0" fontId="15" fillId="0" borderId="1"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0" fontId="33" fillId="0" borderId="0" xfId="3"/>
    <xf numFmtId="0" fontId="0" fillId="0" borderId="0" xfId="4" applyFont="1" applyFill="1" applyBorder="1" applyAlignment="1"/>
    <xf numFmtId="0" fontId="0" fillId="9" borderId="0" xfId="4" applyFont="1" applyFill="1" applyBorder="1" applyAlignment="1"/>
    <xf numFmtId="0" fontId="36" fillId="9" borderId="0" xfId="4" applyFont="1" applyFill="1" applyBorder="1" applyAlignment="1"/>
    <xf numFmtId="0" fontId="37" fillId="9" borderId="0" xfId="4" applyFont="1" applyFill="1" applyBorder="1" applyAlignment="1"/>
    <xf numFmtId="0" fontId="38" fillId="0" borderId="0" xfId="4" applyFont="1" applyFill="1" applyBorder="1" applyAlignment="1"/>
    <xf numFmtId="0" fontId="33" fillId="9" borderId="0" xfId="3" applyFill="1"/>
    <xf numFmtId="0" fontId="0" fillId="9" borderId="0" xfId="4" applyFont="1" applyFill="1" applyBorder="1" applyAlignment="1">
      <alignment horizontal="left"/>
    </xf>
    <xf numFmtId="0" fontId="0" fillId="9" borderId="0" xfId="4" applyFont="1" applyFill="1" applyBorder="1" applyAlignment="1">
      <alignment horizontal="right"/>
    </xf>
    <xf numFmtId="14" fontId="0" fillId="9" borderId="0" xfId="4" applyNumberFormat="1" applyFont="1" applyFill="1" applyBorder="1" applyAlignment="1">
      <alignment horizontal="left"/>
    </xf>
    <xf numFmtId="0" fontId="13" fillId="9" borderId="0" xfId="2" applyFill="1"/>
    <xf numFmtId="0" fontId="39" fillId="9" borderId="0" xfId="4" applyFont="1" applyFill="1" applyBorder="1" applyAlignment="1"/>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center"/>
      <protection locked="0"/>
    </xf>
    <xf numFmtId="0" fontId="15" fillId="0" borderId="1" xfId="0" applyFont="1" applyBorder="1" applyAlignment="1" applyProtection="1">
      <alignment vertical="center"/>
      <protection locked="0"/>
    </xf>
    <xf numFmtId="0" fontId="21" fillId="0" borderId="1"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0" fillId="0" borderId="0" xfId="0" applyProtection="1">
      <protection hidden="1"/>
    </xf>
    <xf numFmtId="0" fontId="0" fillId="0" borderId="0" xfId="0"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0" xfId="0"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0" fillId="0" borderId="15"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7" fillId="0" borderId="1"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protection hidden="1"/>
    </xf>
    <xf numFmtId="166" fontId="7" fillId="0" borderId="1" xfId="0" applyNumberFormat="1" applyFont="1" applyFill="1" applyBorder="1" applyAlignment="1" applyProtection="1">
      <alignment horizontal="center" vertical="center"/>
      <protection hidden="1"/>
    </xf>
    <xf numFmtId="0" fontId="0" fillId="0" borderId="15" xfId="0" applyFill="1" applyBorder="1" applyProtection="1">
      <protection hidden="1"/>
    </xf>
    <xf numFmtId="0" fontId="0" fillId="0" borderId="14" xfId="0" applyFill="1" applyBorder="1" applyProtection="1">
      <protection hidden="1"/>
    </xf>
    <xf numFmtId="0" fontId="0" fillId="0" borderId="0" xfId="0" applyFill="1" applyBorder="1" applyProtection="1">
      <protection hidden="1"/>
    </xf>
    <xf numFmtId="0" fontId="7" fillId="0" borderId="0" xfId="0" applyFont="1" applyFill="1" applyBorder="1" applyProtection="1">
      <protection hidden="1"/>
    </xf>
    <xf numFmtId="0" fontId="7" fillId="0" borderId="1" xfId="0" applyFont="1" applyFill="1" applyBorder="1" applyAlignment="1" applyProtection="1">
      <alignment vertical="center"/>
      <protection hidden="1"/>
    </xf>
    <xf numFmtId="0" fontId="40" fillId="0" borderId="15" xfId="0" applyFont="1" applyFill="1" applyBorder="1" applyProtection="1">
      <protection hidden="1"/>
    </xf>
    <xf numFmtId="0" fontId="10" fillId="0" borderId="1" xfId="0" applyFont="1" applyFill="1" applyBorder="1" applyAlignment="1" applyProtection="1">
      <alignment vertical="center"/>
      <protection hidden="1"/>
    </xf>
    <xf numFmtId="2" fontId="10" fillId="2" borderId="1" xfId="0" applyNumberFormat="1" applyFont="1" applyFill="1" applyBorder="1" applyAlignment="1" applyProtection="1">
      <alignment horizontal="center" vertical="center"/>
      <protection hidden="1"/>
    </xf>
    <xf numFmtId="0" fontId="7" fillId="0" borderId="14" xfId="0" applyFont="1" applyFill="1" applyBorder="1" applyProtection="1">
      <protection hidden="1"/>
    </xf>
    <xf numFmtId="0" fontId="8" fillId="0" borderId="0" xfId="0" applyFont="1" applyFill="1" applyBorder="1" applyAlignment="1" applyProtection="1">
      <alignment vertical="center"/>
      <protection hidden="1"/>
    </xf>
    <xf numFmtId="2" fontId="7" fillId="2" borderId="1"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0" fillId="0" borderId="12"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7" fillId="0" borderId="7" xfId="0"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10"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2" fontId="7" fillId="0" borderId="1" xfId="0" applyNumberFormat="1"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11" fillId="0" borderId="15"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1" fillId="0" borderId="14" xfId="0" applyFont="1" applyFill="1" applyBorder="1" applyAlignment="1" applyProtection="1">
      <alignment horizontal="center" vertical="center"/>
      <protection hidden="1"/>
    </xf>
    <xf numFmtId="0" fontId="15" fillId="0" borderId="1" xfId="0" applyFont="1" applyBorder="1" applyAlignment="1">
      <alignment horizontal="center" vertical="center"/>
    </xf>
    <xf numFmtId="0" fontId="14" fillId="0" borderId="0" xfId="2" applyFont="1" applyFill="1" applyBorder="1" applyAlignment="1">
      <alignment horizontal="center" vertical="center" wrapText="1"/>
    </xf>
    <xf numFmtId="0" fontId="0" fillId="0" borderId="0"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0" xfId="0" applyBorder="1" applyAlignment="1" applyProtection="1">
      <alignment vertical="center"/>
      <protection hidden="1"/>
    </xf>
    <xf numFmtId="0" fontId="8" fillId="0" borderId="15" xfId="0" applyFont="1" applyFill="1" applyBorder="1" applyAlignment="1" applyProtection="1">
      <alignment vertical="center" wrapText="1"/>
      <protection hidden="1"/>
    </xf>
    <xf numFmtId="0" fontId="8" fillId="0" borderId="14" xfId="0" applyFont="1" applyFill="1" applyBorder="1" applyAlignment="1" applyProtection="1">
      <alignment vertical="center" wrapText="1"/>
      <protection hidden="1"/>
    </xf>
    <xf numFmtId="2" fontId="7" fillId="3" borderId="1" xfId="0" applyNumberFormat="1" applyFont="1" applyFill="1" applyBorder="1" applyAlignment="1" applyProtection="1">
      <alignment horizontal="center" vertical="center"/>
      <protection hidden="1"/>
    </xf>
    <xf numFmtId="0" fontId="0" fillId="0" borderId="1" xfId="0" applyBorder="1" applyAlignment="1">
      <alignment wrapText="1"/>
    </xf>
    <xf numFmtId="0" fontId="0" fillId="0" borderId="0" xfId="0" applyAlignment="1">
      <alignment wrapText="1"/>
    </xf>
    <xf numFmtId="164" fontId="0" fillId="9" borderId="0" xfId="4" applyNumberFormat="1" applyFont="1" applyFill="1" applyBorder="1" applyAlignment="1">
      <alignment horizontal="left"/>
    </xf>
    <xf numFmtId="0" fontId="7" fillId="0" borderId="1" xfId="0" applyFont="1" applyFill="1" applyBorder="1" applyAlignment="1" applyProtection="1">
      <alignment horizontal="left" vertical="center"/>
      <protection hidden="1"/>
    </xf>
    <xf numFmtId="0" fontId="15" fillId="0" borderId="1" xfId="0" applyFont="1" applyBorder="1" applyAlignment="1">
      <alignment horizontal="center" vertical="center"/>
    </xf>
    <xf numFmtId="0" fontId="0" fillId="0" borderId="0" xfId="0" applyFont="1" applyFill="1" applyBorder="1" applyAlignment="1" applyProtection="1">
      <alignment vertical="center"/>
      <protection hidden="1"/>
    </xf>
    <xf numFmtId="0" fontId="23" fillId="0" borderId="1" xfId="0" applyFont="1" applyBorder="1" applyAlignment="1">
      <alignment vertical="center"/>
    </xf>
    <xf numFmtId="0" fontId="46" fillId="0" borderId="1" xfId="0" applyFont="1" applyFill="1" applyBorder="1" applyAlignment="1" applyProtection="1">
      <alignment horizontal="center" vertical="center"/>
      <protection locked="0"/>
    </xf>
    <xf numFmtId="0" fontId="46" fillId="0" borderId="1" xfId="0" applyFont="1" applyBorder="1" applyAlignment="1" applyProtection="1">
      <alignment vertical="center"/>
      <protection locked="0"/>
    </xf>
    <xf numFmtId="0" fontId="46" fillId="0" borderId="1" xfId="0" applyFont="1" applyBorder="1" applyAlignment="1" applyProtection="1">
      <alignment horizontal="center" vertical="center"/>
      <protection locked="0"/>
    </xf>
    <xf numFmtId="0" fontId="47" fillId="12" borderId="1" xfId="0" applyFont="1" applyFill="1" applyBorder="1" applyAlignment="1">
      <alignment vertical="center"/>
    </xf>
    <xf numFmtId="0" fontId="46" fillId="0" borderId="6"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0" fillId="0" borderId="1" xfId="0" applyFont="1" applyFill="1" applyBorder="1" applyAlignment="1" applyProtection="1">
      <alignment vertical="center"/>
      <protection locked="0"/>
    </xf>
    <xf numFmtId="0" fontId="20" fillId="0" borderId="1" xfId="0" applyFont="1" applyBorder="1" applyAlignment="1" applyProtection="1">
      <alignment horizontal="right" vertical="center"/>
      <protection locked="0"/>
    </xf>
    <xf numFmtId="0" fontId="15" fillId="0" borderId="1" xfId="0" applyFont="1" applyFill="1" applyBorder="1" applyAlignment="1" applyProtection="1">
      <alignment vertical="center"/>
      <protection locked="0"/>
    </xf>
    <xf numFmtId="0" fontId="35" fillId="8" borderId="17" xfId="3" applyFont="1" applyFill="1" applyBorder="1" applyAlignment="1">
      <alignment horizontal="center" vertical="center" wrapText="1" shrinkToFit="1"/>
    </xf>
    <xf numFmtId="0" fontId="35" fillId="8" borderId="18" xfId="3" applyFont="1" applyFill="1" applyBorder="1" applyAlignment="1">
      <alignment horizontal="center" vertical="center" wrapText="1" shrinkToFit="1"/>
    </xf>
    <xf numFmtId="0" fontId="35" fillId="8" borderId="19" xfId="3" applyFont="1" applyFill="1" applyBorder="1" applyAlignment="1">
      <alignment horizontal="center" vertical="center" wrapText="1" shrinkToFit="1"/>
    </xf>
    <xf numFmtId="0" fontId="35" fillId="8" borderId="20" xfId="3" applyFont="1" applyFill="1" applyBorder="1" applyAlignment="1">
      <alignment horizontal="center" vertical="center" wrapText="1" shrinkToFit="1"/>
    </xf>
    <xf numFmtId="0" fontId="35" fillId="8" borderId="0" xfId="3" applyFont="1" applyFill="1" applyAlignment="1">
      <alignment horizontal="center" vertical="center" wrapText="1" shrinkToFit="1"/>
    </xf>
    <xf numFmtId="0" fontId="35" fillId="8" borderId="21" xfId="3" applyFont="1" applyFill="1" applyBorder="1" applyAlignment="1">
      <alignment horizontal="center" vertical="center" wrapText="1" shrinkToFit="1"/>
    </xf>
    <xf numFmtId="0" fontId="35" fillId="8" borderId="22" xfId="3" applyFont="1" applyFill="1" applyBorder="1" applyAlignment="1">
      <alignment horizontal="center" vertical="center" wrapText="1" shrinkToFit="1"/>
    </xf>
    <xf numFmtId="0" fontId="35" fillId="8" borderId="23" xfId="3" applyFont="1" applyFill="1" applyBorder="1" applyAlignment="1">
      <alignment horizontal="center" vertical="center" wrapText="1" shrinkToFit="1"/>
    </xf>
    <xf numFmtId="0" fontId="35" fillId="8" borderId="24" xfId="3" applyFont="1" applyFill="1" applyBorder="1" applyAlignment="1">
      <alignment horizontal="center" vertical="center" wrapText="1" shrinkToFit="1"/>
    </xf>
    <xf numFmtId="0" fontId="11" fillId="0" borderId="1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10" fillId="0" borderId="3" xfId="0" applyFont="1" applyFill="1" applyBorder="1" applyAlignment="1" applyProtection="1">
      <alignment horizontal="left" vertical="center"/>
      <protection hidden="1"/>
    </xf>
    <xf numFmtId="0" fontId="40" fillId="0" borderId="4" xfId="0" applyFont="1" applyFill="1" applyBorder="1" applyAlignment="1" applyProtection="1">
      <alignment horizontal="left" vertical="center"/>
      <protection hidden="1"/>
    </xf>
    <xf numFmtId="0" fontId="40" fillId="0" borderId="5" xfId="0" applyFont="1" applyFill="1" applyBorder="1" applyAlignment="1" applyProtection="1">
      <alignment horizontal="left"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1" xfId="0" applyFont="1" applyFill="1" applyBorder="1" applyAlignment="1" applyProtection="1">
      <alignment horizontal="left" vertical="center"/>
      <protection hidden="1"/>
    </xf>
    <xf numFmtId="0" fontId="45" fillId="11" borderId="1" xfId="2" applyFont="1" applyFill="1" applyBorder="1" applyAlignment="1" applyProtection="1">
      <alignment horizontal="center" vertical="center"/>
      <protection hidden="1"/>
    </xf>
    <xf numFmtId="9" fontId="10" fillId="6" borderId="1" xfId="1" applyFont="1" applyFill="1" applyBorder="1" applyAlignment="1" applyProtection="1">
      <alignment horizontal="center" vertical="center"/>
      <protection locked="0" hidden="1"/>
    </xf>
    <xf numFmtId="0" fontId="10" fillId="10" borderId="1" xfId="0" applyFont="1" applyFill="1" applyBorder="1" applyAlignment="1" applyProtection="1">
      <alignment horizontal="left" vertical="center"/>
      <protection locked="0" hidden="1"/>
    </xf>
    <xf numFmtId="9" fontId="10" fillId="0" borderId="1" xfId="1" applyFont="1" applyFill="1" applyBorder="1" applyAlignment="1" applyProtection="1">
      <alignment horizontal="center" vertical="center"/>
      <protection hidden="1"/>
    </xf>
    <xf numFmtId="2" fontId="7" fillId="5" borderId="1" xfId="0" applyNumberFormat="1" applyFont="1" applyFill="1" applyBorder="1" applyAlignment="1" applyProtection="1">
      <alignment horizontal="center" vertical="center"/>
      <protection locked="0" hidden="1"/>
    </xf>
    <xf numFmtId="0" fontId="11" fillId="0" borderId="15" xfId="0" applyFont="1" applyFill="1" applyBorder="1" applyAlignment="1" applyProtection="1">
      <alignment horizontal="center" vertical="center"/>
      <protection hidden="1"/>
    </xf>
    <xf numFmtId="0" fontId="11" fillId="0" borderId="14" xfId="0"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164" fontId="10" fillId="5" borderId="1" xfId="0" applyNumberFormat="1" applyFont="1" applyFill="1" applyBorder="1" applyAlignment="1" applyProtection="1">
      <alignment horizontal="center" vertical="center"/>
      <protection locked="0" hidden="1"/>
    </xf>
    <xf numFmtId="0" fontId="10" fillId="0" borderId="10" xfId="0" applyFont="1" applyFill="1" applyBorder="1" applyAlignment="1" applyProtection="1">
      <alignment horizontal="right" vertical="center"/>
      <protection hidden="1"/>
    </xf>
    <xf numFmtId="0" fontId="10" fillId="0" borderId="4" xfId="0" applyFont="1" applyFill="1" applyBorder="1" applyAlignment="1" applyProtection="1">
      <alignment horizontal="left" vertical="center"/>
      <protection hidden="1"/>
    </xf>
    <xf numFmtId="0" fontId="10" fillId="0" borderId="5" xfId="0" applyFont="1" applyFill="1" applyBorder="1" applyAlignment="1" applyProtection="1">
      <alignment horizontal="left" vertical="center"/>
      <protection hidden="1"/>
    </xf>
    <xf numFmtId="164" fontId="10" fillId="5" borderId="3" xfId="0" applyNumberFormat="1" applyFont="1" applyFill="1" applyBorder="1" applyAlignment="1" applyProtection="1">
      <alignment horizontal="center" vertical="center"/>
      <protection locked="0" hidden="1"/>
    </xf>
    <xf numFmtId="164" fontId="10" fillId="5" borderId="5" xfId="0" applyNumberFormat="1" applyFont="1" applyFill="1" applyBorder="1" applyAlignment="1" applyProtection="1">
      <alignment horizontal="center" vertical="center"/>
      <protection locked="0" hidden="1"/>
    </xf>
    <xf numFmtId="164" fontId="10" fillId="5" borderId="3" xfId="0" applyNumberFormat="1" applyFont="1" applyFill="1" applyBorder="1" applyAlignment="1" applyProtection="1">
      <alignment horizontal="center" vertical="center" wrapText="1"/>
      <protection locked="0" hidden="1"/>
    </xf>
    <xf numFmtId="0" fontId="10" fillId="5" borderId="5" xfId="0" applyFont="1" applyFill="1" applyBorder="1" applyAlignment="1" applyProtection="1">
      <alignment horizontal="center" vertical="center" wrapText="1"/>
      <protection locked="0" hidden="1"/>
    </xf>
    <xf numFmtId="0" fontId="8" fillId="0" borderId="13" xfId="0" applyFont="1" applyFill="1" applyBorder="1" applyAlignment="1" applyProtection="1">
      <alignment horizontal="left" vertical="center" wrapText="1"/>
      <protection hidden="1"/>
    </xf>
    <xf numFmtId="0" fontId="32" fillId="0" borderId="9" xfId="0" applyFont="1" applyFill="1" applyBorder="1" applyAlignment="1" applyProtection="1">
      <alignment horizontal="center" vertical="center" wrapText="1"/>
      <protection hidden="1"/>
    </xf>
    <xf numFmtId="0" fontId="32" fillId="0" borderId="10" xfId="0" applyFont="1" applyFill="1" applyBorder="1" applyAlignment="1" applyProtection="1">
      <alignment horizontal="center" vertical="center" wrapText="1"/>
      <protection hidden="1"/>
    </xf>
    <xf numFmtId="0" fontId="32" fillId="0" borderId="11" xfId="0" applyFont="1" applyFill="1" applyBorder="1" applyAlignment="1" applyProtection="1">
      <alignment horizontal="center" vertical="center" wrapText="1"/>
      <protection hidden="1"/>
    </xf>
    <xf numFmtId="0" fontId="32" fillId="0" borderId="12" xfId="0" applyFont="1" applyFill="1" applyBorder="1" applyAlignment="1" applyProtection="1">
      <alignment horizontal="center" vertical="center" wrapText="1"/>
      <protection hidden="1"/>
    </xf>
    <xf numFmtId="0" fontId="32" fillId="0" borderId="13" xfId="0" applyFont="1" applyFill="1" applyBorder="1" applyAlignment="1" applyProtection="1">
      <alignment horizontal="center" vertical="center" wrapText="1"/>
      <protection hidden="1"/>
    </xf>
    <xf numFmtId="0" fontId="32" fillId="0" borderId="7" xfId="0" applyFont="1" applyFill="1" applyBorder="1" applyAlignment="1" applyProtection="1">
      <alignment horizontal="center" vertical="center" wrapText="1"/>
      <protection hidden="1"/>
    </xf>
    <xf numFmtId="0" fontId="22" fillId="0" borderId="15"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7" fillId="0" borderId="9"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42" fillId="10" borderId="1" xfId="0" applyFont="1" applyFill="1" applyBorder="1" applyAlignment="1" applyProtection="1">
      <alignment horizontal="left" vertical="center" wrapText="1"/>
      <protection locked="0"/>
    </xf>
    <xf numFmtId="0" fontId="42" fillId="10" borderId="1" xfId="0" applyFont="1" applyFill="1" applyBorder="1" applyAlignment="1" applyProtection="1">
      <alignment horizontal="left" vertical="center"/>
      <protection locked="0"/>
    </xf>
    <xf numFmtId="0" fontId="45" fillId="4" borderId="3" xfId="2" applyFont="1" applyFill="1" applyBorder="1" applyAlignment="1">
      <alignment horizontal="center" vertical="center" wrapText="1"/>
    </xf>
    <xf numFmtId="0" fontId="45" fillId="4" borderId="4" xfId="2" applyFont="1" applyFill="1" applyBorder="1" applyAlignment="1">
      <alignment horizontal="center" vertical="center"/>
    </xf>
    <xf numFmtId="0" fontId="45" fillId="4" borderId="5" xfId="2" applyFont="1" applyFill="1" applyBorder="1" applyAlignment="1">
      <alignment horizontal="center" vertical="center"/>
    </xf>
    <xf numFmtId="0" fontId="15" fillId="0" borderId="1" xfId="0" applyFont="1" applyFill="1" applyBorder="1" applyAlignment="1">
      <alignment horizontal="center"/>
    </xf>
    <xf numFmtId="0" fontId="15" fillId="0" borderId="1" xfId="0" applyFont="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8" xfId="0" applyFont="1" applyBorder="1" applyAlignment="1">
      <alignment horizontal="center" vertical="center" wrapText="1"/>
    </xf>
    <xf numFmtId="0" fontId="45" fillId="4" borderId="4" xfId="2" applyFont="1" applyFill="1" applyBorder="1" applyAlignment="1">
      <alignment horizontal="center" vertical="center" wrapText="1"/>
    </xf>
    <xf numFmtId="0" fontId="45" fillId="4" borderId="5" xfId="2"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25" fillId="0" borderId="0" xfId="0" applyFont="1" applyAlignment="1">
      <alignment horizontal="left" vertical="center"/>
    </xf>
    <xf numFmtId="0" fontId="24" fillId="0" borderId="0" xfId="2" applyFont="1" applyFill="1" applyBorder="1" applyAlignment="1">
      <alignment horizontal="left" vertical="center" wrapText="1"/>
    </xf>
    <xf numFmtId="0" fontId="14" fillId="0" borderId="0" xfId="2" applyFont="1" applyFill="1" applyBorder="1" applyAlignment="1">
      <alignment horizontal="center" vertical="center" wrapText="1"/>
    </xf>
    <xf numFmtId="0" fontId="23" fillId="0" borderId="0" xfId="2"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2" xfId="0" applyFont="1" applyFill="1" applyBorder="1" applyAlignment="1">
      <alignment horizontal="center"/>
    </xf>
    <xf numFmtId="0" fontId="0" fillId="0" borderId="6" xfId="0" applyFont="1" applyFill="1" applyBorder="1" applyAlignment="1">
      <alignment horizont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Fill="1" applyBorder="1" applyAlignment="1">
      <alignment horizontal="center"/>
    </xf>
    <xf numFmtId="0" fontId="27" fillId="0" borderId="6" xfId="0" applyFont="1" applyFill="1" applyBorder="1" applyAlignment="1">
      <alignment horizontal="center"/>
    </xf>
    <xf numFmtId="0" fontId="28" fillId="2" borderId="1" xfId="0" applyFont="1" applyFill="1" applyBorder="1" applyAlignment="1">
      <alignment horizontal="left" vertical="center"/>
    </xf>
    <xf numFmtId="0" fontId="27" fillId="0" borderId="0" xfId="0" applyFont="1" applyFill="1" applyBorder="1" applyAlignment="1">
      <alignment horizontal="center" vertical="center"/>
    </xf>
    <xf numFmtId="0" fontId="27" fillId="3" borderId="1" xfId="0" applyFont="1" applyFill="1" applyBorder="1" applyAlignment="1">
      <alignment horizontal="center" vertical="center"/>
    </xf>
    <xf numFmtId="0" fontId="28" fillId="3" borderId="1" xfId="0" applyFont="1" applyFill="1" applyBorder="1" applyAlignment="1">
      <alignment horizontal="center" vertical="center"/>
    </xf>
  </cellXfs>
  <cellStyles count="5">
    <cellStyle name="Dane wejściowe 2" xfId="4" xr:uid="{00000000-0005-0000-0000-000000000000}"/>
    <cellStyle name="Hiperłącze" xfId="2" builtinId="8"/>
    <cellStyle name="Normalny" xfId="0" builtinId="0"/>
    <cellStyle name="Normalny 2" xfId="3" xr:uid="{00000000-0005-0000-0000-000003000000}"/>
    <cellStyle name="Procentowy" xfId="1" builtinId="5"/>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956993929579885"/>
          <c:y val="5.4786805013531947E-2"/>
          <c:w val="0.56879190286427195"/>
          <c:h val="0.82293310382660345"/>
        </c:manualLayout>
      </c:layout>
      <c:doughnutChart>
        <c:varyColors val="1"/>
        <c:ser>
          <c:idx val="1"/>
          <c:order val="0"/>
          <c:tx>
            <c:strRef>
              <c:f>Results!$I$26</c:f>
              <c:strCache>
                <c:ptCount val="1"/>
              </c:strCache>
            </c:strRef>
          </c:tx>
          <c:spPr>
            <a:ln w="22225">
              <a:noFill/>
            </a:ln>
          </c:spPr>
          <c:dPt>
            <c:idx val="0"/>
            <c:bubble3D val="0"/>
            <c:spPr>
              <a:solidFill>
                <a:sysClr val="window" lastClr="FFFFFF"/>
              </a:solidFill>
              <a:ln w="22225">
                <a:noFill/>
              </a:ln>
              <a:effectLst/>
            </c:spPr>
            <c:extLst>
              <c:ext xmlns:c16="http://schemas.microsoft.com/office/drawing/2014/chart" uri="{C3380CC4-5D6E-409C-BE32-E72D297353CC}">
                <c16:uniqueId val="{00000001-A729-47BC-8ED2-4F0E441F97AC}"/>
              </c:ext>
            </c:extLst>
          </c:dPt>
          <c:dPt>
            <c:idx val="1"/>
            <c:bubble3D val="0"/>
            <c:spPr>
              <a:solidFill>
                <a:sysClr val="windowText" lastClr="000000"/>
              </a:solidFill>
              <a:ln w="19050" cmpd="sng">
                <a:solidFill>
                  <a:sysClr val="windowText" lastClr="000000"/>
                </a:solidFill>
              </a:ln>
              <a:effectLst/>
            </c:spPr>
            <c:extLst>
              <c:ext xmlns:c16="http://schemas.microsoft.com/office/drawing/2014/chart" uri="{C3380CC4-5D6E-409C-BE32-E72D297353CC}">
                <c16:uniqueId val="{00000003-A729-47BC-8ED2-4F0E441F97AC}"/>
              </c:ext>
            </c:extLst>
          </c:dPt>
          <c:dPt>
            <c:idx val="2"/>
            <c:bubble3D val="0"/>
            <c:spPr>
              <a:solidFill>
                <a:sysClr val="window" lastClr="FFFFFF"/>
              </a:solidFill>
              <a:ln w="22225">
                <a:noFill/>
              </a:ln>
              <a:effectLst/>
            </c:spPr>
            <c:extLst>
              <c:ext xmlns:c16="http://schemas.microsoft.com/office/drawing/2014/chart" uri="{C3380CC4-5D6E-409C-BE32-E72D297353CC}">
                <c16:uniqueId val="{00000005-A729-47BC-8ED2-4F0E441F97AC}"/>
              </c:ext>
            </c:extLst>
          </c:dPt>
          <c:val>
            <c:numRef>
              <c:f>Results!$J$25:$J$27</c:f>
              <c:numCache>
                <c:formatCode>General</c:formatCode>
                <c:ptCount val="3"/>
                <c:pt idx="0">
                  <c:v>123</c:v>
                </c:pt>
                <c:pt idx="1">
                  <c:v>11</c:v>
                </c:pt>
                <c:pt idx="2">
                  <c:v>226</c:v>
                </c:pt>
              </c:numCache>
            </c:numRef>
          </c:val>
          <c:extLst>
            <c:ext xmlns:c16="http://schemas.microsoft.com/office/drawing/2014/chart" uri="{C3380CC4-5D6E-409C-BE32-E72D297353CC}">
              <c16:uniqueId val="{00000006-A729-47BC-8ED2-4F0E441F97AC}"/>
            </c:ext>
          </c:extLst>
        </c:ser>
        <c:ser>
          <c:idx val="0"/>
          <c:order val="1"/>
          <c:tx>
            <c:strRef>
              <c:f>Results!$I$14:$I$23</c:f>
              <c:strCache>
                <c:ptCount val="10"/>
                <c:pt idx="0">
                  <c:v>0</c:v>
                </c:pt>
                <c:pt idx="1">
                  <c:v>Zerowa</c:v>
                </c:pt>
                <c:pt idx="2">
                  <c:v>Bardzo niska</c:v>
                </c:pt>
                <c:pt idx="3">
                  <c:v>Niska</c:v>
                </c:pt>
                <c:pt idx="4">
                  <c:v>Umiarkowana</c:v>
                </c:pt>
                <c:pt idx="5">
                  <c:v>Dopuszczająca</c:v>
                </c:pt>
                <c:pt idx="6">
                  <c:v>Wysoka</c:v>
                </c:pt>
                <c:pt idx="7">
                  <c:v>Bardzo wysoka</c:v>
                </c:pt>
                <c:pt idx="8">
                  <c:v>Niebezpieczna</c:v>
                </c:pt>
                <c:pt idx="9">
                  <c:v>0</c:v>
                </c:pt>
              </c:strCache>
            </c:strRef>
          </c:tx>
          <c:spPr>
            <a:ln>
              <a:noFill/>
            </a:ln>
          </c:spPr>
          <c:dPt>
            <c:idx val="0"/>
            <c:bubble3D val="0"/>
            <c:spPr>
              <a:solidFill>
                <a:sysClr val="window" lastClr="FFFFFF"/>
              </a:solidFill>
              <a:ln w="19050">
                <a:noFill/>
              </a:ln>
              <a:effectLst/>
            </c:spPr>
            <c:extLst>
              <c:ext xmlns:c16="http://schemas.microsoft.com/office/drawing/2014/chart" uri="{C3380CC4-5D6E-409C-BE32-E72D297353CC}">
                <c16:uniqueId val="{00000008-A729-47BC-8ED2-4F0E441F97AC}"/>
              </c:ext>
            </c:extLst>
          </c:dPt>
          <c:dPt>
            <c:idx val="1"/>
            <c:bubble3D val="0"/>
            <c:spPr>
              <a:solidFill>
                <a:srgbClr val="0070C0"/>
              </a:solidFill>
              <a:ln w="19050">
                <a:noFill/>
              </a:ln>
              <a:effectLst/>
            </c:spPr>
            <c:extLst>
              <c:ext xmlns:c16="http://schemas.microsoft.com/office/drawing/2014/chart" uri="{C3380CC4-5D6E-409C-BE32-E72D297353CC}">
                <c16:uniqueId val="{0000000A-A729-47BC-8ED2-4F0E441F97AC}"/>
              </c:ext>
            </c:extLst>
          </c:dPt>
          <c:dPt>
            <c:idx val="2"/>
            <c:bubble3D val="0"/>
            <c:spPr>
              <a:solidFill>
                <a:srgbClr val="00B050"/>
              </a:solidFill>
              <a:ln w="19050">
                <a:noFill/>
              </a:ln>
              <a:effectLst/>
            </c:spPr>
            <c:extLst>
              <c:ext xmlns:c16="http://schemas.microsoft.com/office/drawing/2014/chart" uri="{C3380CC4-5D6E-409C-BE32-E72D297353CC}">
                <c16:uniqueId val="{0000000C-A729-47BC-8ED2-4F0E441F97AC}"/>
              </c:ext>
            </c:extLst>
          </c:dPt>
          <c:dPt>
            <c:idx val="3"/>
            <c:bubble3D val="0"/>
            <c:spPr>
              <a:solidFill>
                <a:srgbClr val="92D050"/>
              </a:solidFill>
              <a:ln w="19050">
                <a:noFill/>
              </a:ln>
              <a:effectLst/>
            </c:spPr>
            <c:extLst>
              <c:ext xmlns:c16="http://schemas.microsoft.com/office/drawing/2014/chart" uri="{C3380CC4-5D6E-409C-BE32-E72D297353CC}">
                <c16:uniqueId val="{0000000E-A729-47BC-8ED2-4F0E441F97AC}"/>
              </c:ext>
            </c:extLst>
          </c:dPt>
          <c:dPt>
            <c:idx val="4"/>
            <c:bubble3D val="0"/>
            <c:spPr>
              <a:solidFill>
                <a:schemeClr val="accent6">
                  <a:lumMod val="60000"/>
                  <a:lumOff val="40000"/>
                </a:schemeClr>
              </a:solidFill>
              <a:ln w="19050">
                <a:noFill/>
              </a:ln>
              <a:effectLst/>
            </c:spPr>
            <c:extLst>
              <c:ext xmlns:c16="http://schemas.microsoft.com/office/drawing/2014/chart" uri="{C3380CC4-5D6E-409C-BE32-E72D297353CC}">
                <c16:uniqueId val="{00000010-A729-47BC-8ED2-4F0E441F97AC}"/>
              </c:ext>
            </c:extLst>
          </c:dPt>
          <c:dPt>
            <c:idx val="5"/>
            <c:bubble3D val="0"/>
            <c:spPr>
              <a:solidFill>
                <a:schemeClr val="accent4"/>
              </a:solidFill>
              <a:ln w="19050">
                <a:noFill/>
              </a:ln>
              <a:effectLst/>
            </c:spPr>
            <c:extLst>
              <c:ext xmlns:c16="http://schemas.microsoft.com/office/drawing/2014/chart" uri="{C3380CC4-5D6E-409C-BE32-E72D297353CC}">
                <c16:uniqueId val="{00000012-A729-47BC-8ED2-4F0E441F97AC}"/>
              </c:ext>
            </c:extLst>
          </c:dPt>
          <c:dPt>
            <c:idx val="6"/>
            <c:bubble3D val="0"/>
            <c:spPr>
              <a:solidFill>
                <a:schemeClr val="accent2"/>
              </a:solidFill>
              <a:ln w="19050">
                <a:noFill/>
              </a:ln>
              <a:effectLst/>
            </c:spPr>
            <c:extLst>
              <c:ext xmlns:c16="http://schemas.microsoft.com/office/drawing/2014/chart" uri="{C3380CC4-5D6E-409C-BE32-E72D297353CC}">
                <c16:uniqueId val="{00000014-A729-47BC-8ED2-4F0E441F97AC}"/>
              </c:ext>
            </c:extLst>
          </c:dPt>
          <c:dPt>
            <c:idx val="7"/>
            <c:bubble3D val="0"/>
            <c:spPr>
              <a:solidFill>
                <a:srgbClr val="FF0000"/>
              </a:solidFill>
              <a:ln w="19050">
                <a:noFill/>
              </a:ln>
              <a:effectLst/>
            </c:spPr>
            <c:extLst>
              <c:ext xmlns:c16="http://schemas.microsoft.com/office/drawing/2014/chart" uri="{C3380CC4-5D6E-409C-BE32-E72D297353CC}">
                <c16:uniqueId val="{00000016-A729-47BC-8ED2-4F0E441F97AC}"/>
              </c:ext>
            </c:extLst>
          </c:dPt>
          <c:dPt>
            <c:idx val="8"/>
            <c:bubble3D val="0"/>
            <c:spPr>
              <a:solidFill>
                <a:srgbClr val="C00000"/>
              </a:solidFill>
              <a:ln w="19050">
                <a:noFill/>
              </a:ln>
              <a:effectLst/>
            </c:spPr>
            <c:extLst>
              <c:ext xmlns:c16="http://schemas.microsoft.com/office/drawing/2014/chart" uri="{C3380CC4-5D6E-409C-BE32-E72D297353CC}">
                <c16:uniqueId val="{00000018-A729-47BC-8ED2-4F0E441F97AC}"/>
              </c:ext>
            </c:extLst>
          </c:dPt>
          <c:dPt>
            <c:idx val="9"/>
            <c:bubble3D val="0"/>
            <c:spPr>
              <a:solidFill>
                <a:sysClr val="window" lastClr="FFFFFF"/>
              </a:solidFill>
              <a:ln w="19050">
                <a:noFill/>
              </a:ln>
              <a:effectLst/>
            </c:spPr>
            <c:extLst>
              <c:ext xmlns:c16="http://schemas.microsoft.com/office/drawing/2014/chart" uri="{C3380CC4-5D6E-409C-BE32-E72D297353CC}">
                <c16:uniqueId val="{0000001A-A729-47BC-8ED2-4F0E441F97AC}"/>
              </c:ext>
            </c:extLst>
          </c:dPt>
          <c:val>
            <c:numRef>
              <c:f>Results!$J$14:$J$23</c:f>
              <c:numCache>
                <c:formatCode>General</c:formatCode>
                <c:ptCount val="10"/>
                <c:pt idx="0">
                  <c:v>36</c:v>
                </c:pt>
                <c:pt idx="1">
                  <c:v>36</c:v>
                </c:pt>
                <c:pt idx="2">
                  <c:v>36</c:v>
                </c:pt>
                <c:pt idx="3">
                  <c:v>36</c:v>
                </c:pt>
                <c:pt idx="4">
                  <c:v>36</c:v>
                </c:pt>
                <c:pt idx="5">
                  <c:v>36</c:v>
                </c:pt>
                <c:pt idx="6">
                  <c:v>36</c:v>
                </c:pt>
                <c:pt idx="7">
                  <c:v>36</c:v>
                </c:pt>
                <c:pt idx="8">
                  <c:v>36</c:v>
                </c:pt>
                <c:pt idx="9">
                  <c:v>36</c:v>
                </c:pt>
              </c:numCache>
            </c:numRef>
          </c:val>
          <c:extLst>
            <c:ext xmlns:c16="http://schemas.microsoft.com/office/drawing/2014/chart" uri="{C3380CC4-5D6E-409C-BE32-E72D297353CC}">
              <c16:uniqueId val="{0000001B-A729-47BC-8ED2-4F0E441F97AC}"/>
            </c:ext>
          </c:extLst>
        </c:ser>
        <c:dLbls>
          <c:showLegendKey val="0"/>
          <c:showVal val="0"/>
          <c:showCatName val="0"/>
          <c:showSerName val="0"/>
          <c:showPercent val="0"/>
          <c:showBubbleSize val="0"/>
          <c:showLeaderLines val="0"/>
        </c:dLbls>
        <c:firstSliceAng val="180"/>
        <c:holeSize val="2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pl-PL"/>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956993929579885"/>
          <c:y val="5.4786805013531947E-2"/>
          <c:w val="0.56879190286427195"/>
          <c:h val="0.82293310382660345"/>
        </c:manualLayout>
      </c:layout>
      <c:doughnutChart>
        <c:varyColors val="1"/>
        <c:ser>
          <c:idx val="1"/>
          <c:order val="0"/>
          <c:tx>
            <c:strRef>
              <c:f>Results!$I$26</c:f>
              <c:strCache>
                <c:ptCount val="1"/>
              </c:strCache>
            </c:strRef>
          </c:tx>
          <c:spPr>
            <a:ln w="22225">
              <a:noFill/>
            </a:ln>
          </c:spPr>
          <c:dPt>
            <c:idx val="0"/>
            <c:bubble3D val="0"/>
            <c:spPr>
              <a:solidFill>
                <a:sysClr val="window" lastClr="FFFFFF"/>
              </a:solidFill>
              <a:ln w="22225">
                <a:noFill/>
              </a:ln>
              <a:effectLst/>
            </c:spPr>
            <c:extLst>
              <c:ext xmlns:c16="http://schemas.microsoft.com/office/drawing/2014/chart" uri="{C3380CC4-5D6E-409C-BE32-E72D297353CC}">
                <c16:uniqueId val="{00000001-E6E7-4156-B876-0ECCB279F0C1}"/>
              </c:ext>
            </c:extLst>
          </c:dPt>
          <c:dPt>
            <c:idx val="1"/>
            <c:bubble3D val="0"/>
            <c:spPr>
              <a:solidFill>
                <a:sysClr val="windowText" lastClr="000000"/>
              </a:solidFill>
              <a:ln w="19050" cmpd="sng">
                <a:solidFill>
                  <a:sysClr val="windowText" lastClr="000000"/>
                </a:solidFill>
              </a:ln>
              <a:effectLst/>
            </c:spPr>
            <c:extLst>
              <c:ext xmlns:c16="http://schemas.microsoft.com/office/drawing/2014/chart" uri="{C3380CC4-5D6E-409C-BE32-E72D297353CC}">
                <c16:uniqueId val="{00000003-E6E7-4156-B876-0ECCB279F0C1}"/>
              </c:ext>
            </c:extLst>
          </c:dPt>
          <c:dPt>
            <c:idx val="2"/>
            <c:bubble3D val="0"/>
            <c:spPr>
              <a:solidFill>
                <a:sysClr val="window" lastClr="FFFFFF"/>
              </a:solidFill>
              <a:ln w="22225">
                <a:noFill/>
              </a:ln>
              <a:effectLst/>
            </c:spPr>
            <c:extLst>
              <c:ext xmlns:c16="http://schemas.microsoft.com/office/drawing/2014/chart" uri="{C3380CC4-5D6E-409C-BE32-E72D297353CC}">
                <c16:uniqueId val="{00000005-E6E7-4156-B876-0ECCB279F0C1}"/>
              </c:ext>
            </c:extLst>
          </c:dPt>
          <c:val>
            <c:numRef>
              <c:f>Results!$J$25:$J$27</c:f>
              <c:numCache>
                <c:formatCode>General</c:formatCode>
                <c:ptCount val="3"/>
                <c:pt idx="0">
                  <c:v>123</c:v>
                </c:pt>
                <c:pt idx="1">
                  <c:v>11</c:v>
                </c:pt>
                <c:pt idx="2">
                  <c:v>226</c:v>
                </c:pt>
              </c:numCache>
            </c:numRef>
          </c:val>
          <c:extLst>
            <c:ext xmlns:c16="http://schemas.microsoft.com/office/drawing/2014/chart" uri="{C3380CC4-5D6E-409C-BE32-E72D297353CC}">
              <c16:uniqueId val="{00000006-E6E7-4156-B876-0ECCB279F0C1}"/>
            </c:ext>
          </c:extLst>
        </c:ser>
        <c:ser>
          <c:idx val="0"/>
          <c:order val="1"/>
          <c:tx>
            <c:strRef>
              <c:f>Results!$I$14:$I$23</c:f>
              <c:strCache>
                <c:ptCount val="10"/>
                <c:pt idx="0">
                  <c:v>0</c:v>
                </c:pt>
                <c:pt idx="1">
                  <c:v>Zerowa</c:v>
                </c:pt>
                <c:pt idx="2">
                  <c:v>Bardzo niska</c:v>
                </c:pt>
                <c:pt idx="3">
                  <c:v>Niska</c:v>
                </c:pt>
                <c:pt idx="4">
                  <c:v>Umiarkowana</c:v>
                </c:pt>
                <c:pt idx="5">
                  <c:v>Dopuszczająca</c:v>
                </c:pt>
                <c:pt idx="6">
                  <c:v>Wysoka</c:v>
                </c:pt>
                <c:pt idx="7">
                  <c:v>Bardzo wysoka</c:v>
                </c:pt>
                <c:pt idx="8">
                  <c:v>Niebezpieczna</c:v>
                </c:pt>
                <c:pt idx="9">
                  <c:v>0</c:v>
                </c:pt>
              </c:strCache>
            </c:strRef>
          </c:tx>
          <c:spPr>
            <a:ln>
              <a:noFill/>
            </a:ln>
          </c:spPr>
          <c:dPt>
            <c:idx val="0"/>
            <c:bubble3D val="0"/>
            <c:spPr>
              <a:solidFill>
                <a:sysClr val="window" lastClr="FFFFFF"/>
              </a:solidFill>
              <a:ln w="19050">
                <a:noFill/>
              </a:ln>
              <a:effectLst/>
            </c:spPr>
            <c:extLst>
              <c:ext xmlns:c16="http://schemas.microsoft.com/office/drawing/2014/chart" uri="{C3380CC4-5D6E-409C-BE32-E72D297353CC}">
                <c16:uniqueId val="{00000008-E6E7-4156-B876-0ECCB279F0C1}"/>
              </c:ext>
            </c:extLst>
          </c:dPt>
          <c:dPt>
            <c:idx val="1"/>
            <c:bubble3D val="0"/>
            <c:spPr>
              <a:solidFill>
                <a:srgbClr val="0070C0"/>
              </a:solidFill>
              <a:ln w="19050">
                <a:noFill/>
              </a:ln>
              <a:effectLst/>
            </c:spPr>
            <c:extLst>
              <c:ext xmlns:c16="http://schemas.microsoft.com/office/drawing/2014/chart" uri="{C3380CC4-5D6E-409C-BE32-E72D297353CC}">
                <c16:uniqueId val="{0000000A-E6E7-4156-B876-0ECCB279F0C1}"/>
              </c:ext>
            </c:extLst>
          </c:dPt>
          <c:dPt>
            <c:idx val="2"/>
            <c:bubble3D val="0"/>
            <c:spPr>
              <a:solidFill>
                <a:srgbClr val="00B050"/>
              </a:solidFill>
              <a:ln w="19050">
                <a:noFill/>
              </a:ln>
              <a:effectLst/>
            </c:spPr>
            <c:extLst>
              <c:ext xmlns:c16="http://schemas.microsoft.com/office/drawing/2014/chart" uri="{C3380CC4-5D6E-409C-BE32-E72D297353CC}">
                <c16:uniqueId val="{0000000C-E6E7-4156-B876-0ECCB279F0C1}"/>
              </c:ext>
            </c:extLst>
          </c:dPt>
          <c:dPt>
            <c:idx val="3"/>
            <c:bubble3D val="0"/>
            <c:spPr>
              <a:solidFill>
                <a:srgbClr val="92D050"/>
              </a:solidFill>
              <a:ln w="19050">
                <a:noFill/>
              </a:ln>
              <a:effectLst/>
            </c:spPr>
            <c:extLst>
              <c:ext xmlns:c16="http://schemas.microsoft.com/office/drawing/2014/chart" uri="{C3380CC4-5D6E-409C-BE32-E72D297353CC}">
                <c16:uniqueId val="{0000000E-E6E7-4156-B876-0ECCB279F0C1}"/>
              </c:ext>
            </c:extLst>
          </c:dPt>
          <c:dPt>
            <c:idx val="4"/>
            <c:bubble3D val="0"/>
            <c:spPr>
              <a:solidFill>
                <a:schemeClr val="accent6">
                  <a:lumMod val="60000"/>
                  <a:lumOff val="40000"/>
                </a:schemeClr>
              </a:solidFill>
              <a:ln w="19050">
                <a:noFill/>
              </a:ln>
              <a:effectLst/>
            </c:spPr>
            <c:extLst>
              <c:ext xmlns:c16="http://schemas.microsoft.com/office/drawing/2014/chart" uri="{C3380CC4-5D6E-409C-BE32-E72D297353CC}">
                <c16:uniqueId val="{00000010-E6E7-4156-B876-0ECCB279F0C1}"/>
              </c:ext>
            </c:extLst>
          </c:dPt>
          <c:dPt>
            <c:idx val="5"/>
            <c:bubble3D val="0"/>
            <c:spPr>
              <a:solidFill>
                <a:schemeClr val="accent4"/>
              </a:solidFill>
              <a:ln w="19050">
                <a:noFill/>
              </a:ln>
              <a:effectLst/>
            </c:spPr>
            <c:extLst>
              <c:ext xmlns:c16="http://schemas.microsoft.com/office/drawing/2014/chart" uri="{C3380CC4-5D6E-409C-BE32-E72D297353CC}">
                <c16:uniqueId val="{00000012-E6E7-4156-B876-0ECCB279F0C1}"/>
              </c:ext>
            </c:extLst>
          </c:dPt>
          <c:dPt>
            <c:idx val="6"/>
            <c:bubble3D val="0"/>
            <c:spPr>
              <a:solidFill>
                <a:schemeClr val="accent2"/>
              </a:solidFill>
              <a:ln w="19050">
                <a:noFill/>
              </a:ln>
              <a:effectLst/>
            </c:spPr>
            <c:extLst>
              <c:ext xmlns:c16="http://schemas.microsoft.com/office/drawing/2014/chart" uri="{C3380CC4-5D6E-409C-BE32-E72D297353CC}">
                <c16:uniqueId val="{00000014-E6E7-4156-B876-0ECCB279F0C1}"/>
              </c:ext>
            </c:extLst>
          </c:dPt>
          <c:dPt>
            <c:idx val="7"/>
            <c:bubble3D val="0"/>
            <c:spPr>
              <a:solidFill>
                <a:srgbClr val="FF0000"/>
              </a:solidFill>
              <a:ln w="19050">
                <a:noFill/>
              </a:ln>
              <a:effectLst/>
            </c:spPr>
            <c:extLst>
              <c:ext xmlns:c16="http://schemas.microsoft.com/office/drawing/2014/chart" uri="{C3380CC4-5D6E-409C-BE32-E72D297353CC}">
                <c16:uniqueId val="{00000016-E6E7-4156-B876-0ECCB279F0C1}"/>
              </c:ext>
            </c:extLst>
          </c:dPt>
          <c:dPt>
            <c:idx val="8"/>
            <c:bubble3D val="0"/>
            <c:spPr>
              <a:solidFill>
                <a:srgbClr val="C00000"/>
              </a:solidFill>
              <a:ln w="19050">
                <a:noFill/>
              </a:ln>
              <a:effectLst/>
            </c:spPr>
            <c:extLst>
              <c:ext xmlns:c16="http://schemas.microsoft.com/office/drawing/2014/chart" uri="{C3380CC4-5D6E-409C-BE32-E72D297353CC}">
                <c16:uniqueId val="{00000018-E6E7-4156-B876-0ECCB279F0C1}"/>
              </c:ext>
            </c:extLst>
          </c:dPt>
          <c:dPt>
            <c:idx val="9"/>
            <c:bubble3D val="0"/>
            <c:spPr>
              <a:solidFill>
                <a:sysClr val="window" lastClr="FFFFFF"/>
              </a:solidFill>
              <a:ln w="19050">
                <a:noFill/>
              </a:ln>
              <a:effectLst/>
            </c:spPr>
            <c:extLst>
              <c:ext xmlns:c16="http://schemas.microsoft.com/office/drawing/2014/chart" uri="{C3380CC4-5D6E-409C-BE32-E72D297353CC}">
                <c16:uniqueId val="{0000001A-E6E7-4156-B876-0ECCB279F0C1}"/>
              </c:ext>
            </c:extLst>
          </c:dPt>
          <c:val>
            <c:numRef>
              <c:f>Results!$J$14:$J$23</c:f>
              <c:numCache>
                <c:formatCode>General</c:formatCode>
                <c:ptCount val="10"/>
                <c:pt idx="0">
                  <c:v>36</c:v>
                </c:pt>
                <c:pt idx="1">
                  <c:v>36</c:v>
                </c:pt>
                <c:pt idx="2">
                  <c:v>36</c:v>
                </c:pt>
                <c:pt idx="3">
                  <c:v>36</c:v>
                </c:pt>
                <c:pt idx="4">
                  <c:v>36</c:v>
                </c:pt>
                <c:pt idx="5">
                  <c:v>36</c:v>
                </c:pt>
                <c:pt idx="6">
                  <c:v>36</c:v>
                </c:pt>
                <c:pt idx="7">
                  <c:v>36</c:v>
                </c:pt>
                <c:pt idx="8">
                  <c:v>36</c:v>
                </c:pt>
                <c:pt idx="9">
                  <c:v>36</c:v>
                </c:pt>
              </c:numCache>
            </c:numRef>
          </c:val>
          <c:extLst>
            <c:ext xmlns:c16="http://schemas.microsoft.com/office/drawing/2014/chart" uri="{C3380CC4-5D6E-409C-BE32-E72D297353CC}">
              <c16:uniqueId val="{0000001B-E6E7-4156-B876-0ECCB279F0C1}"/>
            </c:ext>
          </c:extLst>
        </c:ser>
        <c:dLbls>
          <c:showLegendKey val="0"/>
          <c:showVal val="0"/>
          <c:showCatName val="0"/>
          <c:showSerName val="0"/>
          <c:showPercent val="0"/>
          <c:showBubbleSize val="0"/>
          <c:showLeaderLines val="0"/>
        </c:dLbls>
        <c:firstSliceAng val="180"/>
        <c:holeSize val="2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pl-PL"/>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Kalkulator!$C$9</c:f>
          <c:strCache>
            <c:ptCount val="1"/>
            <c:pt idx="0">
              <c:v>PL - Budynek mieszkalny wielorodzinny</c:v>
            </c:pt>
          </c:strCache>
        </c:strRef>
      </c:tx>
      <c:layout>
        <c:manualLayout>
          <c:xMode val="edge"/>
          <c:yMode val="edge"/>
          <c:x val="0.1851092469817934"/>
          <c:y val="4.6576247208180349E-2"/>
        </c:manualLayout>
      </c:layout>
      <c:overlay val="0"/>
      <c:spPr>
        <a:noFill/>
        <a:ln>
          <a:noFill/>
        </a:ln>
        <a:effectLst/>
      </c:spPr>
      <c:txPr>
        <a:bodyPr rot="0" spcFirstLastPara="1" vertOverflow="ellipsis" vert="horz" wrap="square" anchor="ctr" anchorCtr="1"/>
        <a:lstStyle/>
        <a:p>
          <a:pPr algn="l">
            <a:defRPr sz="1000" b="0" i="1"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pl-PL"/>
        </a:p>
      </c:txPr>
    </c:title>
    <c:autoTitleDeleted val="0"/>
    <c:plotArea>
      <c:layout>
        <c:manualLayout>
          <c:layoutTarget val="inner"/>
          <c:xMode val="edge"/>
          <c:yMode val="edge"/>
          <c:x val="0.16822398368435068"/>
          <c:y val="4.5580590686727825E-2"/>
          <c:w val="0.83009452535115358"/>
          <c:h val="0.73591149194852512"/>
        </c:manualLayout>
      </c:layout>
      <c:barChart>
        <c:barDir val="col"/>
        <c:grouping val="stacked"/>
        <c:varyColors val="0"/>
        <c:ser>
          <c:idx val="1"/>
          <c:order val="0"/>
          <c:tx>
            <c:v>Energia pobrana z sieci zewnętrznej i lokalnego OZE</c:v>
          </c:tx>
          <c:spPr>
            <a:solidFill>
              <a:schemeClr val="accent6">
                <a:lumMod val="60000"/>
                <a:lumOff val="40000"/>
              </a:schemeClr>
            </a:solidFill>
            <a:ln>
              <a:noFill/>
            </a:ln>
            <a:effectLst/>
          </c:spPr>
          <c:invertIfNegative val="0"/>
          <c:cat>
            <c:strRef>
              <c:f>Results!$L$26:$L$27</c:f>
              <c:strCache>
                <c:ptCount val="2"/>
                <c:pt idx="0">
                  <c:v>Budynek referencyjny</c:v>
                </c:pt>
                <c:pt idx="1">
                  <c:v>Budynek oceniany </c:v>
                </c:pt>
              </c:strCache>
            </c:strRef>
          </c:cat>
          <c:val>
            <c:numRef>
              <c:f>Results!$N$26:$N$27</c:f>
              <c:numCache>
                <c:formatCode>General</c:formatCode>
                <c:ptCount val="2"/>
                <c:pt idx="0">
                  <c:v>0</c:v>
                </c:pt>
                <c:pt idx="1">
                  <c:v>15</c:v>
                </c:pt>
              </c:numCache>
            </c:numRef>
          </c:val>
          <c:extLst>
            <c:ext xmlns:c16="http://schemas.microsoft.com/office/drawing/2014/chart" uri="{C3380CC4-5D6E-409C-BE32-E72D297353CC}">
              <c16:uniqueId val="{00000000-CC9A-47F4-B0BF-9657CB31CAB4}"/>
            </c:ext>
          </c:extLst>
        </c:ser>
        <c:ser>
          <c:idx val="0"/>
          <c:order val="1"/>
          <c:tx>
            <c:v>Energia produkowana na miejscu poprzez spalanie paliw</c:v>
          </c:tx>
          <c:spPr>
            <a:solidFill>
              <a:schemeClr val="accent4">
                <a:alpha val="70000"/>
              </a:schemeClr>
            </a:solidFill>
            <a:ln>
              <a:noFill/>
            </a:ln>
            <a:effectLst/>
          </c:spPr>
          <c:invertIfNegative val="0"/>
          <c:dPt>
            <c:idx val="0"/>
            <c:invertIfNegative val="0"/>
            <c:bubble3D val="0"/>
            <c:extLst>
              <c:ext xmlns:c16="http://schemas.microsoft.com/office/drawing/2014/chart" uri="{C3380CC4-5D6E-409C-BE32-E72D297353CC}">
                <c16:uniqueId val="{00000002-CC9A-47F4-B0BF-9657CB31CAB4}"/>
              </c:ext>
            </c:extLst>
          </c:dPt>
          <c:dPt>
            <c:idx val="1"/>
            <c:invertIfNegative val="0"/>
            <c:bubble3D val="0"/>
            <c:extLst>
              <c:ext xmlns:c16="http://schemas.microsoft.com/office/drawing/2014/chart" uri="{C3380CC4-5D6E-409C-BE32-E72D297353CC}">
                <c16:uniqueId val="{00000004-CC9A-47F4-B0BF-9657CB31CAB4}"/>
              </c:ext>
            </c:extLst>
          </c:dPt>
          <c:cat>
            <c:strRef>
              <c:f>Results!$L$26:$L$27</c:f>
              <c:strCache>
                <c:ptCount val="2"/>
                <c:pt idx="0">
                  <c:v>Budynek referencyjny</c:v>
                </c:pt>
                <c:pt idx="1">
                  <c:v>Budynek oceniany </c:v>
                </c:pt>
              </c:strCache>
            </c:strRef>
          </c:cat>
          <c:val>
            <c:numRef>
              <c:f>Results!$M$26:$M$27</c:f>
              <c:numCache>
                <c:formatCode>General</c:formatCode>
                <c:ptCount val="2"/>
                <c:pt idx="0">
                  <c:v>60</c:v>
                </c:pt>
                <c:pt idx="1">
                  <c:v>55</c:v>
                </c:pt>
              </c:numCache>
            </c:numRef>
          </c:val>
          <c:extLst>
            <c:ext xmlns:c16="http://schemas.microsoft.com/office/drawing/2014/chart" uri="{C3380CC4-5D6E-409C-BE32-E72D297353CC}">
              <c16:uniqueId val="{00000005-CC9A-47F4-B0BF-9657CB31CAB4}"/>
            </c:ext>
          </c:extLst>
        </c:ser>
        <c:dLbls>
          <c:showLegendKey val="0"/>
          <c:showVal val="0"/>
          <c:showCatName val="0"/>
          <c:showSerName val="0"/>
          <c:showPercent val="0"/>
          <c:showBubbleSize val="0"/>
        </c:dLbls>
        <c:gapWidth val="150"/>
        <c:overlap val="100"/>
        <c:axId val="155886544"/>
        <c:axId val="227292288"/>
      </c:barChart>
      <c:catAx>
        <c:axId val="155886544"/>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pl-PL"/>
          </a:p>
        </c:txPr>
        <c:crossAx val="227292288"/>
        <c:crosses val="autoZero"/>
        <c:auto val="1"/>
        <c:lblAlgn val="ctr"/>
        <c:lblOffset val="100"/>
        <c:noMultiLvlLbl val="0"/>
      </c:catAx>
      <c:valAx>
        <c:axId val="22729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pl-PL" sz="1000" b="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kWh/(m</a:t>
                </a:r>
                <a:r>
                  <a:rPr lang="pl-PL" sz="1000" b="0" baseline="30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2</a:t>
                </a:r>
                <a:r>
                  <a:rPr lang="pl-PL" sz="1000" b="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·rok)</a:t>
                </a:r>
              </a:p>
            </c:rich>
          </c:tx>
          <c:layout>
            <c:manualLayout>
              <c:xMode val="edge"/>
              <c:yMode val="edge"/>
              <c:x val="6.8759827480352701E-3"/>
              <c:y val="0.2433959232216190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pl-PL"/>
            </a:p>
          </c:txPr>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pl-PL"/>
          </a:p>
        </c:txPr>
        <c:crossAx val="155886544"/>
        <c:crosses val="autoZero"/>
        <c:crossBetween val="between"/>
        <c:minorUnit val="5"/>
      </c:valAx>
      <c:spPr>
        <a:noFill/>
        <a:ln>
          <a:noFill/>
        </a:ln>
        <a:effectLst/>
      </c:spPr>
    </c:plotArea>
    <c:legend>
      <c:legendPos val="b"/>
      <c:layout>
        <c:manualLayout>
          <c:xMode val="edge"/>
          <c:yMode val="edge"/>
          <c:x val="0"/>
          <c:y val="0.87771942051003982"/>
          <c:w val="0.99773250268317959"/>
          <c:h val="0.10826187384690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pl-PL"/>
        </a:p>
      </c:txPr>
    </c:legend>
    <c:plotVisOnly val="1"/>
    <c:dispBlanksAs val="gap"/>
    <c:showDLblsOverMax val="0"/>
  </c:chart>
  <c:spPr>
    <a:no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956993929579885"/>
          <c:y val="5.4786805013531947E-2"/>
          <c:w val="0.56879190286427195"/>
          <c:h val="0.82293310382660345"/>
        </c:manualLayout>
      </c:layout>
      <c:doughnutChart>
        <c:varyColors val="1"/>
        <c:ser>
          <c:idx val="1"/>
          <c:order val="0"/>
          <c:tx>
            <c:strRef>
              <c:f>Results!$I$26</c:f>
              <c:strCache>
                <c:ptCount val="1"/>
              </c:strCache>
            </c:strRef>
          </c:tx>
          <c:spPr>
            <a:ln w="22225">
              <a:noFill/>
            </a:ln>
          </c:spPr>
          <c:dPt>
            <c:idx val="0"/>
            <c:bubble3D val="0"/>
            <c:spPr>
              <a:solidFill>
                <a:sysClr val="window" lastClr="FFFFFF"/>
              </a:solidFill>
              <a:ln w="22225">
                <a:noFill/>
              </a:ln>
              <a:effectLst/>
            </c:spPr>
            <c:extLst>
              <c:ext xmlns:c16="http://schemas.microsoft.com/office/drawing/2014/chart" uri="{C3380CC4-5D6E-409C-BE32-E72D297353CC}">
                <c16:uniqueId val="{00000001-E6E7-4156-B876-0ECCB279F0C1}"/>
              </c:ext>
            </c:extLst>
          </c:dPt>
          <c:dPt>
            <c:idx val="1"/>
            <c:bubble3D val="0"/>
            <c:spPr>
              <a:solidFill>
                <a:sysClr val="windowText" lastClr="000000"/>
              </a:solidFill>
              <a:ln w="19050" cmpd="sng">
                <a:solidFill>
                  <a:sysClr val="windowText" lastClr="000000"/>
                </a:solidFill>
              </a:ln>
              <a:effectLst/>
            </c:spPr>
            <c:extLst>
              <c:ext xmlns:c16="http://schemas.microsoft.com/office/drawing/2014/chart" uri="{C3380CC4-5D6E-409C-BE32-E72D297353CC}">
                <c16:uniqueId val="{00000003-E6E7-4156-B876-0ECCB279F0C1}"/>
              </c:ext>
            </c:extLst>
          </c:dPt>
          <c:dPt>
            <c:idx val="2"/>
            <c:bubble3D val="0"/>
            <c:spPr>
              <a:solidFill>
                <a:sysClr val="window" lastClr="FFFFFF"/>
              </a:solidFill>
              <a:ln w="22225">
                <a:noFill/>
              </a:ln>
              <a:effectLst/>
            </c:spPr>
            <c:extLst>
              <c:ext xmlns:c16="http://schemas.microsoft.com/office/drawing/2014/chart" uri="{C3380CC4-5D6E-409C-BE32-E72D297353CC}">
                <c16:uniqueId val="{00000005-E6E7-4156-B876-0ECCB279F0C1}"/>
              </c:ext>
            </c:extLst>
          </c:dPt>
          <c:val>
            <c:numRef>
              <c:f>Results!$J$25:$J$27</c:f>
              <c:numCache>
                <c:formatCode>General</c:formatCode>
                <c:ptCount val="3"/>
                <c:pt idx="0">
                  <c:v>123</c:v>
                </c:pt>
                <c:pt idx="1">
                  <c:v>11</c:v>
                </c:pt>
                <c:pt idx="2">
                  <c:v>226</c:v>
                </c:pt>
              </c:numCache>
            </c:numRef>
          </c:val>
          <c:extLst>
            <c:ext xmlns:c16="http://schemas.microsoft.com/office/drawing/2014/chart" uri="{C3380CC4-5D6E-409C-BE32-E72D297353CC}">
              <c16:uniqueId val="{00000006-E6E7-4156-B876-0ECCB279F0C1}"/>
            </c:ext>
          </c:extLst>
        </c:ser>
        <c:ser>
          <c:idx val="0"/>
          <c:order val="1"/>
          <c:tx>
            <c:strRef>
              <c:f>Results!$I$14:$I$23</c:f>
              <c:strCache>
                <c:ptCount val="10"/>
                <c:pt idx="0">
                  <c:v>0</c:v>
                </c:pt>
                <c:pt idx="1">
                  <c:v>Zerowa</c:v>
                </c:pt>
                <c:pt idx="2">
                  <c:v>Bardzo niska</c:v>
                </c:pt>
                <c:pt idx="3">
                  <c:v>Niska</c:v>
                </c:pt>
                <c:pt idx="4">
                  <c:v>Umiarkowana</c:v>
                </c:pt>
                <c:pt idx="5">
                  <c:v>Dopuszczająca</c:v>
                </c:pt>
                <c:pt idx="6">
                  <c:v>Wysoka</c:v>
                </c:pt>
                <c:pt idx="7">
                  <c:v>Bardzo wysoka</c:v>
                </c:pt>
                <c:pt idx="8">
                  <c:v>Niebezpieczna</c:v>
                </c:pt>
                <c:pt idx="9">
                  <c:v>0</c:v>
                </c:pt>
              </c:strCache>
            </c:strRef>
          </c:tx>
          <c:spPr>
            <a:ln>
              <a:noFill/>
            </a:ln>
          </c:spPr>
          <c:dPt>
            <c:idx val="0"/>
            <c:bubble3D val="0"/>
            <c:spPr>
              <a:solidFill>
                <a:sysClr val="window" lastClr="FFFFFF"/>
              </a:solidFill>
              <a:ln w="19050">
                <a:noFill/>
              </a:ln>
              <a:effectLst/>
            </c:spPr>
            <c:extLst>
              <c:ext xmlns:c16="http://schemas.microsoft.com/office/drawing/2014/chart" uri="{C3380CC4-5D6E-409C-BE32-E72D297353CC}">
                <c16:uniqueId val="{00000008-E6E7-4156-B876-0ECCB279F0C1}"/>
              </c:ext>
            </c:extLst>
          </c:dPt>
          <c:dPt>
            <c:idx val="1"/>
            <c:bubble3D val="0"/>
            <c:spPr>
              <a:solidFill>
                <a:srgbClr val="0070C0"/>
              </a:solidFill>
              <a:ln w="19050">
                <a:noFill/>
              </a:ln>
              <a:effectLst/>
            </c:spPr>
            <c:extLst>
              <c:ext xmlns:c16="http://schemas.microsoft.com/office/drawing/2014/chart" uri="{C3380CC4-5D6E-409C-BE32-E72D297353CC}">
                <c16:uniqueId val="{0000000A-E6E7-4156-B876-0ECCB279F0C1}"/>
              </c:ext>
            </c:extLst>
          </c:dPt>
          <c:dPt>
            <c:idx val="2"/>
            <c:bubble3D val="0"/>
            <c:spPr>
              <a:solidFill>
                <a:srgbClr val="00B050"/>
              </a:solidFill>
              <a:ln w="19050">
                <a:noFill/>
              </a:ln>
              <a:effectLst/>
            </c:spPr>
            <c:extLst>
              <c:ext xmlns:c16="http://schemas.microsoft.com/office/drawing/2014/chart" uri="{C3380CC4-5D6E-409C-BE32-E72D297353CC}">
                <c16:uniqueId val="{0000000C-E6E7-4156-B876-0ECCB279F0C1}"/>
              </c:ext>
            </c:extLst>
          </c:dPt>
          <c:dPt>
            <c:idx val="3"/>
            <c:bubble3D val="0"/>
            <c:spPr>
              <a:solidFill>
                <a:srgbClr val="92D050"/>
              </a:solidFill>
              <a:ln w="19050">
                <a:noFill/>
              </a:ln>
              <a:effectLst/>
            </c:spPr>
            <c:extLst>
              <c:ext xmlns:c16="http://schemas.microsoft.com/office/drawing/2014/chart" uri="{C3380CC4-5D6E-409C-BE32-E72D297353CC}">
                <c16:uniqueId val="{0000000E-E6E7-4156-B876-0ECCB279F0C1}"/>
              </c:ext>
            </c:extLst>
          </c:dPt>
          <c:dPt>
            <c:idx val="4"/>
            <c:bubble3D val="0"/>
            <c:spPr>
              <a:solidFill>
                <a:schemeClr val="accent6">
                  <a:lumMod val="60000"/>
                  <a:lumOff val="40000"/>
                </a:schemeClr>
              </a:solidFill>
              <a:ln w="19050">
                <a:noFill/>
              </a:ln>
              <a:effectLst/>
            </c:spPr>
            <c:extLst>
              <c:ext xmlns:c16="http://schemas.microsoft.com/office/drawing/2014/chart" uri="{C3380CC4-5D6E-409C-BE32-E72D297353CC}">
                <c16:uniqueId val="{00000010-E6E7-4156-B876-0ECCB279F0C1}"/>
              </c:ext>
            </c:extLst>
          </c:dPt>
          <c:dPt>
            <c:idx val="5"/>
            <c:bubble3D val="0"/>
            <c:spPr>
              <a:solidFill>
                <a:schemeClr val="accent4"/>
              </a:solidFill>
              <a:ln w="19050">
                <a:noFill/>
              </a:ln>
              <a:effectLst/>
            </c:spPr>
            <c:extLst>
              <c:ext xmlns:c16="http://schemas.microsoft.com/office/drawing/2014/chart" uri="{C3380CC4-5D6E-409C-BE32-E72D297353CC}">
                <c16:uniqueId val="{00000012-E6E7-4156-B876-0ECCB279F0C1}"/>
              </c:ext>
            </c:extLst>
          </c:dPt>
          <c:dPt>
            <c:idx val="6"/>
            <c:bubble3D val="0"/>
            <c:spPr>
              <a:solidFill>
                <a:schemeClr val="accent2"/>
              </a:solidFill>
              <a:ln w="19050">
                <a:noFill/>
              </a:ln>
              <a:effectLst/>
            </c:spPr>
            <c:extLst>
              <c:ext xmlns:c16="http://schemas.microsoft.com/office/drawing/2014/chart" uri="{C3380CC4-5D6E-409C-BE32-E72D297353CC}">
                <c16:uniqueId val="{00000014-E6E7-4156-B876-0ECCB279F0C1}"/>
              </c:ext>
            </c:extLst>
          </c:dPt>
          <c:dPt>
            <c:idx val="7"/>
            <c:bubble3D val="0"/>
            <c:spPr>
              <a:solidFill>
                <a:srgbClr val="FF0000"/>
              </a:solidFill>
              <a:ln w="19050">
                <a:noFill/>
              </a:ln>
              <a:effectLst/>
            </c:spPr>
            <c:extLst>
              <c:ext xmlns:c16="http://schemas.microsoft.com/office/drawing/2014/chart" uri="{C3380CC4-5D6E-409C-BE32-E72D297353CC}">
                <c16:uniqueId val="{00000016-E6E7-4156-B876-0ECCB279F0C1}"/>
              </c:ext>
            </c:extLst>
          </c:dPt>
          <c:dPt>
            <c:idx val="8"/>
            <c:bubble3D val="0"/>
            <c:spPr>
              <a:solidFill>
                <a:srgbClr val="C00000"/>
              </a:solidFill>
              <a:ln w="19050">
                <a:noFill/>
              </a:ln>
              <a:effectLst/>
            </c:spPr>
            <c:extLst>
              <c:ext xmlns:c16="http://schemas.microsoft.com/office/drawing/2014/chart" uri="{C3380CC4-5D6E-409C-BE32-E72D297353CC}">
                <c16:uniqueId val="{00000018-E6E7-4156-B876-0ECCB279F0C1}"/>
              </c:ext>
            </c:extLst>
          </c:dPt>
          <c:dPt>
            <c:idx val="9"/>
            <c:bubble3D val="0"/>
            <c:spPr>
              <a:solidFill>
                <a:sysClr val="window" lastClr="FFFFFF"/>
              </a:solidFill>
              <a:ln w="19050">
                <a:noFill/>
              </a:ln>
              <a:effectLst/>
            </c:spPr>
            <c:extLst>
              <c:ext xmlns:c16="http://schemas.microsoft.com/office/drawing/2014/chart" uri="{C3380CC4-5D6E-409C-BE32-E72D297353CC}">
                <c16:uniqueId val="{0000001A-E6E7-4156-B876-0ECCB279F0C1}"/>
              </c:ext>
            </c:extLst>
          </c:dPt>
          <c:val>
            <c:numRef>
              <c:f>Results!$J$14:$J$23</c:f>
              <c:numCache>
                <c:formatCode>General</c:formatCode>
                <c:ptCount val="10"/>
                <c:pt idx="0">
                  <c:v>36</c:v>
                </c:pt>
                <c:pt idx="1">
                  <c:v>36</c:v>
                </c:pt>
                <c:pt idx="2">
                  <c:v>36</c:v>
                </c:pt>
                <c:pt idx="3">
                  <c:v>36</c:v>
                </c:pt>
                <c:pt idx="4">
                  <c:v>36</c:v>
                </c:pt>
                <c:pt idx="5">
                  <c:v>36</c:v>
                </c:pt>
                <c:pt idx="6">
                  <c:v>36</c:v>
                </c:pt>
                <c:pt idx="7">
                  <c:v>36</c:v>
                </c:pt>
                <c:pt idx="8">
                  <c:v>36</c:v>
                </c:pt>
                <c:pt idx="9">
                  <c:v>36</c:v>
                </c:pt>
              </c:numCache>
            </c:numRef>
          </c:val>
          <c:extLst>
            <c:ext xmlns:c16="http://schemas.microsoft.com/office/drawing/2014/chart" uri="{C3380CC4-5D6E-409C-BE32-E72D297353CC}">
              <c16:uniqueId val="{0000001B-E6E7-4156-B876-0ECCB279F0C1}"/>
            </c:ext>
          </c:extLst>
        </c:ser>
        <c:dLbls>
          <c:showLegendKey val="0"/>
          <c:showVal val="0"/>
          <c:showCatName val="0"/>
          <c:showSerName val="0"/>
          <c:showPercent val="0"/>
          <c:showBubbleSize val="0"/>
          <c:showLeaderLines val="0"/>
        </c:dLbls>
        <c:firstSliceAng val="180"/>
        <c:holeSize val="20"/>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pl-PL"/>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1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76201</xdr:rowOff>
    </xdr:from>
    <xdr:to>
      <xdr:col>2</xdr:col>
      <xdr:colOff>66040</xdr:colOff>
      <xdr:row>4</xdr:row>
      <xdr:rowOff>60937</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76201"/>
          <a:ext cx="1398270" cy="723876"/>
        </a:xfrm>
        <a:prstGeom prst="rect">
          <a:avLst/>
        </a:prstGeom>
      </xdr:spPr>
    </xdr:pic>
    <xdr:clientData/>
  </xdr:twoCellAnchor>
  <xdr:oneCellAnchor>
    <xdr:from>
      <xdr:col>11</xdr:col>
      <xdr:colOff>672866</xdr:colOff>
      <xdr:row>1</xdr:row>
      <xdr:rowOff>127000</xdr:rowOff>
    </xdr:from>
    <xdr:ext cx="750245" cy="488950"/>
    <xdr:pic>
      <xdr:nvPicPr>
        <xdr:cNvPr id="3"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87226" y="317500"/>
          <a:ext cx="750245" cy="488950"/>
        </a:xfrm>
        <a:prstGeom prst="rect">
          <a:avLst/>
        </a:prstGeom>
      </xdr:spPr>
    </xdr:pic>
    <xdr:clientData/>
  </xdr:oneCellAnchor>
  <xdr:twoCellAnchor editAs="oneCell">
    <xdr:from>
      <xdr:col>2</xdr:col>
      <xdr:colOff>400049</xdr:colOff>
      <xdr:row>3</xdr:row>
      <xdr:rowOff>30693</xdr:rowOff>
    </xdr:from>
    <xdr:to>
      <xdr:col>3</xdr:col>
      <xdr:colOff>619760</xdr:colOff>
      <xdr:row>5</xdr:row>
      <xdr:rowOff>103286</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3569" y="586953"/>
          <a:ext cx="962661" cy="449783"/>
        </a:xfrm>
        <a:prstGeom prst="rect">
          <a:avLst/>
        </a:prstGeom>
      </xdr:spPr>
    </xdr:pic>
    <xdr:clientData/>
  </xdr:twoCellAnchor>
  <xdr:twoCellAnchor editAs="oneCell">
    <xdr:from>
      <xdr:col>4</xdr:col>
      <xdr:colOff>101601</xdr:colOff>
      <xdr:row>3</xdr:row>
      <xdr:rowOff>7961</xdr:rowOff>
    </xdr:from>
    <xdr:to>
      <xdr:col>5</xdr:col>
      <xdr:colOff>1</xdr:colOff>
      <xdr:row>5</xdr:row>
      <xdr:rowOff>91566</xdr:rowOff>
    </xdr:to>
    <xdr:pic>
      <xdr:nvPicPr>
        <xdr:cNvPr id="5" name="Picture 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8641" y="564221"/>
          <a:ext cx="645160" cy="451270"/>
        </a:xfrm>
        <a:prstGeom prst="rect">
          <a:avLst/>
        </a:prstGeom>
      </xdr:spPr>
    </xdr:pic>
    <xdr:clientData/>
  </xdr:twoCellAnchor>
  <xdr:twoCellAnchor editAs="oneCell">
    <xdr:from>
      <xdr:col>5</xdr:col>
      <xdr:colOff>214935</xdr:colOff>
      <xdr:row>3</xdr:row>
      <xdr:rowOff>14052</xdr:rowOff>
    </xdr:from>
    <xdr:to>
      <xdr:col>6</xdr:col>
      <xdr:colOff>104141</xdr:colOff>
      <xdr:row>5</xdr:row>
      <xdr:rowOff>133349</xdr:rowOff>
    </xdr:to>
    <xdr:pic>
      <xdr:nvPicPr>
        <xdr:cNvPr id="6" name="Picture 8">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48735" y="570312"/>
          <a:ext cx="639776" cy="492677"/>
        </a:xfrm>
        <a:prstGeom prst="rect">
          <a:avLst/>
        </a:prstGeom>
      </xdr:spPr>
    </xdr:pic>
    <xdr:clientData/>
  </xdr:twoCellAnchor>
  <xdr:twoCellAnchor editAs="oneCell">
    <xdr:from>
      <xdr:col>6</xdr:col>
      <xdr:colOff>190500</xdr:colOff>
      <xdr:row>2</xdr:row>
      <xdr:rowOff>116712</xdr:rowOff>
    </xdr:from>
    <xdr:to>
      <xdr:col>8</xdr:col>
      <xdr:colOff>66040</xdr:colOff>
      <xdr:row>6</xdr:row>
      <xdr:rowOff>168746</xdr:rowOff>
    </xdr:to>
    <xdr:pic>
      <xdr:nvPicPr>
        <xdr:cNvPr id="7" name="Picture 10">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71060" y="490092"/>
          <a:ext cx="1372870" cy="785459"/>
        </a:xfrm>
        <a:prstGeom prst="rect">
          <a:avLst/>
        </a:prstGeom>
      </xdr:spPr>
    </xdr:pic>
    <xdr:clientData/>
  </xdr:twoCellAnchor>
  <xdr:twoCellAnchor editAs="oneCell">
    <xdr:from>
      <xdr:col>7</xdr:col>
      <xdr:colOff>133602</xdr:colOff>
      <xdr:row>2</xdr:row>
      <xdr:rowOff>95250</xdr:rowOff>
    </xdr:from>
    <xdr:to>
      <xdr:col>9</xdr:col>
      <xdr:colOff>304529</xdr:colOff>
      <xdr:row>5</xdr:row>
      <xdr:rowOff>162560</xdr:rowOff>
    </xdr:to>
    <xdr:pic>
      <xdr:nvPicPr>
        <xdr:cNvPr id="8" name="Picture 1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0922" y="468630"/>
          <a:ext cx="1664447" cy="619760"/>
        </a:xfrm>
        <a:prstGeom prst="rect">
          <a:avLst/>
        </a:prstGeom>
      </xdr:spPr>
    </xdr:pic>
    <xdr:clientData/>
  </xdr:twoCellAnchor>
  <xdr:twoCellAnchor editAs="oneCell">
    <xdr:from>
      <xdr:col>9</xdr:col>
      <xdr:colOff>311150</xdr:colOff>
      <xdr:row>3</xdr:row>
      <xdr:rowOff>12700</xdr:rowOff>
    </xdr:from>
    <xdr:to>
      <xdr:col>10</xdr:col>
      <xdr:colOff>589280</xdr:colOff>
      <xdr:row>5</xdr:row>
      <xdr:rowOff>74817</xdr:rowOff>
    </xdr:to>
    <xdr:pic>
      <xdr:nvPicPr>
        <xdr:cNvPr id="9" name="Picture 1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031990" y="568960"/>
          <a:ext cx="1032510" cy="435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104774</xdr:colOff>
      <xdr:row>3</xdr:row>
      <xdr:rowOff>103415</xdr:rowOff>
    </xdr:from>
    <xdr:to>
      <xdr:col>8</xdr:col>
      <xdr:colOff>507547</xdr:colOff>
      <xdr:row>15</xdr:row>
      <xdr:rowOff>168730</xdr:rowOff>
    </xdr:to>
    <xdr:graphicFrame macro="">
      <xdr:nvGraphicFramePr>
        <xdr:cNvPr id="2" name="Wykres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0.87186</cdr:y>
    </cdr:from>
    <cdr:to>
      <cdr:x>1</cdr:x>
      <cdr:y>0.99934</cdr:y>
    </cdr:to>
    <cdr:sp macro="" textlink="Results!$G$14">
      <cdr:nvSpPr>
        <cdr:cNvPr id="2" name="pole tekstowe 1"/>
        <cdr:cNvSpPr txBox="1"/>
      </cdr:nvSpPr>
      <cdr:spPr>
        <a:xfrm xmlns:a="http://schemas.openxmlformats.org/drawingml/2006/main">
          <a:off x="0" y="2835122"/>
          <a:ext cx="3466759" cy="414547"/>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28575">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fld id="{804BCF47-1771-4033-9C8E-11C741BB5198}" type="TxLink">
            <a:rPr lang="en-US" sz="1600" b="1" i="0" u="sng" strike="noStrike">
              <a:solidFill>
                <a:srgbClr val="000000"/>
              </a:solidFill>
              <a:latin typeface="Verdana"/>
              <a:ea typeface="Verdana"/>
              <a:cs typeface="Calibri"/>
            </a:rPr>
            <a:pPr algn="ctr"/>
            <a:t>Niska</a:t>
          </a:fld>
          <a:endParaRPr lang="pl-PL" sz="2400" u="sng"/>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104774</xdr:colOff>
      <xdr:row>29</xdr:row>
      <xdr:rowOff>108857</xdr:rowOff>
    </xdr:from>
    <xdr:to>
      <xdr:col>21</xdr:col>
      <xdr:colOff>507547</xdr:colOff>
      <xdr:row>41</xdr:row>
      <xdr:rowOff>168730</xdr:rowOff>
    </xdr:to>
    <xdr:graphicFrame macro="">
      <xdr:nvGraphicFramePr>
        <xdr:cNvPr id="12" name="Wykres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42332</xdr:colOff>
      <xdr:row>7</xdr:row>
      <xdr:rowOff>10583</xdr:rowOff>
    </xdr:from>
    <xdr:to>
      <xdr:col>21</xdr:col>
      <xdr:colOff>575733</xdr:colOff>
      <xdr:row>25</xdr:row>
      <xdr:rowOff>158750</xdr:rowOff>
    </xdr:to>
    <xdr:graphicFrame macro="">
      <xdr:nvGraphicFramePr>
        <xdr:cNvPr id="7" name="Wykres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257630</xdr:colOff>
      <xdr:row>1</xdr:row>
      <xdr:rowOff>79830</xdr:rowOff>
    </xdr:from>
    <xdr:to>
      <xdr:col>5</xdr:col>
      <xdr:colOff>3722</xdr:colOff>
      <xdr:row>2</xdr:row>
      <xdr:rowOff>513442</xdr:rowOff>
    </xdr:to>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841830" y="244930"/>
          <a:ext cx="2177235" cy="1080042"/>
        </a:xfrm>
        <a:prstGeom prst="rect">
          <a:avLst/>
        </a:prstGeom>
      </xdr:spPr>
    </xdr:pic>
    <xdr:clientData/>
  </xdr:twoCellAnchor>
  <xdr:twoCellAnchor editAs="oneCell">
    <xdr:from>
      <xdr:col>26</xdr:col>
      <xdr:colOff>337457</xdr:colOff>
      <xdr:row>1</xdr:row>
      <xdr:rowOff>195943</xdr:rowOff>
    </xdr:from>
    <xdr:to>
      <xdr:col>30</xdr:col>
      <xdr:colOff>473583</xdr:colOff>
      <xdr:row>2</xdr:row>
      <xdr:rowOff>474097</xdr:rowOff>
    </xdr:to>
    <xdr:pic>
      <xdr:nvPicPr>
        <xdr:cNvPr id="6" name="Picture 466">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555686" y="359229"/>
          <a:ext cx="2451517" cy="900000"/>
        </a:xfrm>
        <a:prstGeom prst="rect">
          <a:avLst/>
        </a:prstGeom>
        <a:noFill/>
        <a:ln>
          <a:noFill/>
        </a:ln>
      </xdr:spPr>
    </xdr:pic>
    <xdr:clientData/>
  </xdr:twoCellAnchor>
  <xdr:twoCellAnchor editAs="oneCell">
    <xdr:from>
      <xdr:col>12</xdr:col>
      <xdr:colOff>317953</xdr:colOff>
      <xdr:row>43</xdr:row>
      <xdr:rowOff>154667</xdr:rowOff>
    </xdr:from>
    <xdr:to>
      <xdr:col>22</xdr:col>
      <xdr:colOff>401738</xdr:colOff>
      <xdr:row>43</xdr:row>
      <xdr:rowOff>837805</xdr:rowOff>
    </xdr:to>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a:stretch>
          <a:fillRect/>
        </a:stretch>
      </xdr:blipFill>
      <xdr:spPr>
        <a:xfrm>
          <a:off x="7638596" y="11353346"/>
          <a:ext cx="6331641" cy="683138"/>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0.87186</cdr:y>
    </cdr:from>
    <cdr:to>
      <cdr:x>1</cdr:x>
      <cdr:y>0.99934</cdr:y>
    </cdr:to>
    <cdr:sp macro="" textlink="Results!$G$14">
      <cdr:nvSpPr>
        <cdr:cNvPr id="2" name="pole tekstowe 1"/>
        <cdr:cNvSpPr txBox="1"/>
      </cdr:nvSpPr>
      <cdr:spPr>
        <a:xfrm xmlns:a="http://schemas.openxmlformats.org/drawingml/2006/main">
          <a:off x="0" y="2619704"/>
          <a:ext cx="4504238" cy="383043"/>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28575">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fld id="{804BCF47-1771-4033-9C8E-11C741BB5198}" type="TxLink">
            <a:rPr lang="en-US" sz="1600" b="1" i="0" u="sng" strike="noStrike">
              <a:solidFill>
                <a:srgbClr val="000000"/>
              </a:solidFill>
              <a:latin typeface="Verdana"/>
              <a:ea typeface="Verdana"/>
              <a:cs typeface="Verdana"/>
            </a:rPr>
            <a:pPr algn="ctr"/>
            <a:t>Niska</a:t>
          </a:fld>
          <a:endParaRPr lang="pl-PL" sz="2400" u="sng"/>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333375</xdr:colOff>
      <xdr:row>10</xdr:row>
      <xdr:rowOff>57150</xdr:rowOff>
    </xdr:from>
    <xdr:to>
      <xdr:col>17</xdr:col>
      <xdr:colOff>593273</xdr:colOff>
      <xdr:row>22</xdr:row>
      <xdr:rowOff>89807</xdr:rowOff>
    </xdr:to>
    <xdr:graphicFrame macro="">
      <xdr:nvGraphicFramePr>
        <xdr:cNvPr id="2" name="Wykres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0.87186</cdr:y>
    </cdr:from>
    <cdr:to>
      <cdr:x>1</cdr:x>
      <cdr:y>0.99934</cdr:y>
    </cdr:to>
    <cdr:sp macro="" textlink="Results!$G$14">
      <cdr:nvSpPr>
        <cdr:cNvPr id="2" name="pole tekstowe 1"/>
        <cdr:cNvSpPr txBox="1"/>
      </cdr:nvSpPr>
      <cdr:spPr>
        <a:xfrm xmlns:a="http://schemas.openxmlformats.org/drawingml/2006/main">
          <a:off x="0" y="2835122"/>
          <a:ext cx="3466759" cy="414547"/>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28575">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fld id="{804BCF47-1771-4033-9C8E-11C741BB5198}" type="TxLink">
            <a:rPr lang="en-US" sz="1600" b="1" i="0" u="sng" strike="noStrike">
              <a:solidFill>
                <a:srgbClr val="000000"/>
              </a:solidFill>
              <a:latin typeface="Verdana"/>
              <a:ea typeface="Verdana"/>
              <a:cs typeface="Verdana"/>
            </a:rPr>
            <a:pPr algn="ctr"/>
            <a:t>Niska</a:t>
          </a:fld>
          <a:endParaRPr lang="pl-PL" sz="2400" u="sng"/>
        </a:p>
      </cdr:txBody>
    </cdr:sp>
  </cdr:relSizeAnchor>
</c:userShape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kwiatkowski@nape.p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88E39"/>
  </sheetPr>
  <dimension ref="B1:S18"/>
  <sheetViews>
    <sheetView showGridLines="0" zoomScaleNormal="100" workbookViewId="0">
      <selection activeCell="F17" sqref="F17"/>
    </sheetView>
  </sheetViews>
  <sheetFormatPr defaultColWidth="14" defaultRowHeight="14.4" x14ac:dyDescent="0.3"/>
  <cols>
    <col min="1" max="16384" width="14" style="112"/>
  </cols>
  <sheetData>
    <row r="1" spans="2:19" ht="15" thickBot="1" x14ac:dyDescent="0.35"/>
    <row r="2" spans="2:19" x14ac:dyDescent="0.3">
      <c r="B2" s="113"/>
      <c r="C2" s="113"/>
      <c r="D2" s="113"/>
      <c r="E2" s="113"/>
      <c r="F2" s="113"/>
      <c r="G2" s="113"/>
      <c r="H2" s="113"/>
      <c r="I2" s="113"/>
      <c r="J2" s="113"/>
      <c r="K2" s="113"/>
      <c r="L2" s="113"/>
      <c r="M2" s="113"/>
      <c r="N2" s="201" t="s">
        <v>99</v>
      </c>
      <c r="O2" s="202"/>
      <c r="P2" s="202"/>
      <c r="Q2" s="203"/>
      <c r="R2" s="113"/>
      <c r="S2" s="113"/>
    </row>
    <row r="3" spans="2:19" x14ac:dyDescent="0.3">
      <c r="B3" s="113"/>
      <c r="C3" s="113"/>
      <c r="D3" s="113"/>
      <c r="E3" s="113"/>
      <c r="F3" s="113"/>
      <c r="G3" s="113"/>
      <c r="H3" s="113"/>
      <c r="I3" s="113"/>
      <c r="J3" s="113"/>
      <c r="K3" s="113"/>
      <c r="L3" s="113"/>
      <c r="M3" s="113"/>
      <c r="N3" s="204"/>
      <c r="O3" s="205"/>
      <c r="P3" s="205"/>
      <c r="Q3" s="206"/>
      <c r="R3" s="113"/>
      <c r="S3" s="113"/>
    </row>
    <row r="4" spans="2:19" ht="14.7" customHeight="1" x14ac:dyDescent="0.3">
      <c r="B4" s="113"/>
      <c r="E4" s="113"/>
      <c r="F4" s="113"/>
      <c r="G4" s="113"/>
      <c r="H4" s="113"/>
      <c r="I4" s="113"/>
      <c r="J4" s="113"/>
      <c r="K4" s="113"/>
      <c r="L4" s="113"/>
      <c r="M4" s="113"/>
      <c r="N4" s="204"/>
      <c r="O4" s="205"/>
      <c r="P4" s="205"/>
      <c r="Q4" s="206"/>
      <c r="R4" s="113"/>
      <c r="S4" s="113"/>
    </row>
    <row r="5" spans="2:19" ht="15" thickBot="1" x14ac:dyDescent="0.35">
      <c r="B5" s="113"/>
      <c r="C5" s="113"/>
      <c r="D5" s="113"/>
      <c r="E5" s="113"/>
      <c r="F5" s="113"/>
      <c r="G5" s="113"/>
      <c r="H5" s="113"/>
      <c r="I5" s="113"/>
      <c r="J5" s="113"/>
      <c r="K5" s="113"/>
      <c r="L5" s="113"/>
      <c r="M5" s="113"/>
      <c r="N5" s="207"/>
      <c r="O5" s="208"/>
      <c r="P5" s="208"/>
      <c r="Q5" s="209"/>
      <c r="R5" s="113"/>
      <c r="S5" s="113"/>
    </row>
    <row r="6" spans="2:19" x14ac:dyDescent="0.3">
      <c r="B6" s="113"/>
      <c r="C6" s="113"/>
      <c r="D6" s="113"/>
      <c r="E6" s="113"/>
      <c r="F6" s="113"/>
      <c r="G6" s="113"/>
      <c r="H6" s="113"/>
      <c r="I6" s="113"/>
      <c r="J6" s="113"/>
      <c r="K6" s="113"/>
      <c r="L6" s="113"/>
      <c r="M6" s="113"/>
      <c r="N6" s="113"/>
      <c r="O6" s="113"/>
      <c r="P6" s="113"/>
      <c r="Q6" s="113"/>
      <c r="R6" s="113"/>
      <c r="S6" s="113"/>
    </row>
    <row r="7" spans="2:19" x14ac:dyDescent="0.3">
      <c r="B7" s="113"/>
      <c r="C7" s="113"/>
      <c r="D7" s="113"/>
      <c r="E7" s="113"/>
      <c r="F7" s="113"/>
      <c r="G7" s="113"/>
      <c r="H7" s="113"/>
      <c r="I7" s="113"/>
      <c r="J7" s="113"/>
      <c r="K7" s="113"/>
      <c r="L7" s="113"/>
      <c r="M7" s="113"/>
      <c r="N7" s="113"/>
      <c r="O7" s="113"/>
      <c r="P7" s="113"/>
      <c r="Q7" s="113"/>
      <c r="R7" s="113"/>
      <c r="S7" s="113"/>
    </row>
    <row r="8" spans="2:19" x14ac:dyDescent="0.3">
      <c r="B8" s="114"/>
      <c r="C8" s="114"/>
      <c r="D8" s="114"/>
      <c r="E8" s="114"/>
      <c r="F8" s="114"/>
      <c r="G8" s="114"/>
      <c r="H8" s="114"/>
      <c r="I8" s="114"/>
      <c r="J8" s="113"/>
      <c r="K8" s="113"/>
      <c r="L8" s="113"/>
      <c r="M8" s="113"/>
      <c r="N8" s="113"/>
      <c r="O8" s="113"/>
      <c r="P8" s="113"/>
      <c r="Q8" s="113"/>
      <c r="R8" s="113"/>
      <c r="S8" s="113"/>
    </row>
    <row r="9" spans="2:19" ht="18" x14ac:dyDescent="0.35">
      <c r="B9" s="114"/>
      <c r="C9" s="115" t="s">
        <v>219</v>
      </c>
      <c r="D9" s="114"/>
      <c r="E9" s="114"/>
      <c r="F9" s="114"/>
      <c r="G9" s="114"/>
      <c r="H9" s="114"/>
      <c r="I9" s="114"/>
      <c r="J9" s="113"/>
      <c r="K9" s="113"/>
      <c r="L9" s="113"/>
      <c r="M9" s="113"/>
      <c r="N9" s="113"/>
      <c r="O9" s="113"/>
      <c r="P9" s="113"/>
      <c r="Q9" s="113"/>
      <c r="R9" s="113"/>
      <c r="S9" s="113"/>
    </row>
    <row r="10" spans="2:19" x14ac:dyDescent="0.3">
      <c r="B10" s="114"/>
      <c r="C10" s="116" t="s">
        <v>100</v>
      </c>
      <c r="D10" s="114"/>
      <c r="E10" s="114"/>
      <c r="F10" s="114"/>
      <c r="G10" s="114"/>
      <c r="H10" s="114"/>
      <c r="I10" s="114"/>
      <c r="J10" s="113"/>
      <c r="K10" s="117"/>
      <c r="L10" s="113"/>
      <c r="M10" s="113"/>
      <c r="N10" s="113"/>
      <c r="O10" s="113"/>
      <c r="P10" s="113"/>
      <c r="Q10" s="113"/>
      <c r="R10" s="113"/>
      <c r="S10" s="113"/>
    </row>
    <row r="11" spans="2:19" x14ac:dyDescent="0.3">
      <c r="B11" s="114"/>
      <c r="C11" s="114"/>
      <c r="D11" s="114"/>
      <c r="E11" s="118"/>
      <c r="F11" s="114"/>
      <c r="G11" s="114"/>
      <c r="H11" s="114"/>
      <c r="I11" s="114"/>
      <c r="J11" s="113"/>
      <c r="K11" s="113"/>
      <c r="M11" s="113"/>
      <c r="N11" s="113"/>
      <c r="O11" s="113"/>
      <c r="P11" s="113"/>
      <c r="Q11" s="113"/>
      <c r="R11" s="113"/>
      <c r="S11" s="113"/>
    </row>
    <row r="12" spans="2:19" x14ac:dyDescent="0.3">
      <c r="B12" s="114"/>
      <c r="C12" s="114" t="s">
        <v>215</v>
      </c>
      <c r="D12" s="114"/>
      <c r="E12" s="114"/>
      <c r="F12" s="119" t="s">
        <v>101</v>
      </c>
      <c r="G12" s="114"/>
      <c r="H12" s="114"/>
      <c r="I12" s="114"/>
      <c r="J12" s="113"/>
      <c r="K12" s="113"/>
      <c r="L12" s="113"/>
      <c r="M12" s="113"/>
      <c r="N12" s="113"/>
      <c r="O12" s="113"/>
      <c r="P12" s="113"/>
      <c r="Q12" s="113"/>
      <c r="R12" s="113"/>
      <c r="S12" s="113"/>
    </row>
    <row r="13" spans="2:19" x14ac:dyDescent="0.3">
      <c r="B13" s="114"/>
      <c r="C13" s="114"/>
      <c r="D13" s="114"/>
      <c r="E13" s="114"/>
      <c r="F13" s="120"/>
      <c r="G13" s="114"/>
      <c r="H13" s="114"/>
      <c r="I13" s="114"/>
      <c r="J13" s="113"/>
      <c r="K13" s="113"/>
      <c r="L13" s="113"/>
      <c r="M13" s="113"/>
      <c r="N13" s="113"/>
      <c r="O13" s="113"/>
      <c r="P13" s="113"/>
      <c r="Q13" s="113"/>
      <c r="R13" s="113"/>
      <c r="S13" s="113"/>
    </row>
    <row r="14" spans="2:19" x14ac:dyDescent="0.3">
      <c r="B14" s="114"/>
      <c r="C14" s="114" t="s">
        <v>216</v>
      </c>
      <c r="D14" s="114"/>
      <c r="E14" s="114"/>
      <c r="F14" s="121">
        <v>44312</v>
      </c>
      <c r="G14" s="114"/>
      <c r="H14" s="114"/>
      <c r="I14" s="114"/>
      <c r="J14" s="113"/>
      <c r="K14" s="113"/>
      <c r="L14" s="113"/>
      <c r="M14" s="113"/>
      <c r="N14" s="113"/>
      <c r="O14" s="113"/>
      <c r="P14" s="113"/>
      <c r="Q14" s="113"/>
      <c r="R14" s="113"/>
      <c r="S14" s="113"/>
    </row>
    <row r="15" spans="2:19" x14ac:dyDescent="0.3">
      <c r="B15" s="114"/>
      <c r="C15" s="114" t="s">
        <v>217</v>
      </c>
      <c r="D15" s="114"/>
      <c r="E15" s="114"/>
      <c r="F15" s="185" t="s">
        <v>106</v>
      </c>
      <c r="G15" s="114"/>
      <c r="H15" s="114"/>
      <c r="I15" s="114"/>
      <c r="J15" s="113"/>
      <c r="K15" s="113"/>
      <c r="L15" s="113"/>
      <c r="M15" s="113"/>
      <c r="N15" s="113"/>
      <c r="O15" s="113"/>
      <c r="P15" s="113"/>
      <c r="Q15" s="113"/>
      <c r="R15" s="113"/>
      <c r="S15" s="113"/>
    </row>
    <row r="16" spans="2:19" x14ac:dyDescent="0.3">
      <c r="B16" s="114"/>
      <c r="C16" s="114"/>
      <c r="D16" s="114"/>
      <c r="E16" s="114"/>
      <c r="F16" s="119"/>
      <c r="G16" s="114"/>
      <c r="H16" s="114"/>
      <c r="I16" s="114"/>
      <c r="J16" s="113"/>
      <c r="K16" s="113"/>
      <c r="L16" s="113"/>
      <c r="M16" s="113"/>
      <c r="N16" s="113"/>
      <c r="O16" s="113"/>
      <c r="P16" s="113"/>
      <c r="Q16" s="113"/>
      <c r="R16" s="113"/>
      <c r="S16" s="113"/>
    </row>
    <row r="17" spans="2:19" x14ac:dyDescent="0.3">
      <c r="B17" s="114"/>
      <c r="C17" s="114" t="s">
        <v>218</v>
      </c>
      <c r="D17" s="114"/>
      <c r="E17" s="114"/>
      <c r="F17" s="122" t="s">
        <v>102</v>
      </c>
      <c r="G17" s="114"/>
      <c r="H17" s="114"/>
      <c r="I17" s="114"/>
      <c r="J17" s="113"/>
      <c r="K17" s="113"/>
      <c r="L17" s="113"/>
      <c r="M17" s="113"/>
      <c r="N17" s="113"/>
      <c r="O17" s="113"/>
      <c r="P17" s="113"/>
      <c r="Q17" s="113"/>
      <c r="R17" s="113"/>
      <c r="S17" s="113"/>
    </row>
    <row r="18" spans="2:19" ht="18" x14ac:dyDescent="0.35">
      <c r="B18" s="114"/>
      <c r="C18" s="123"/>
      <c r="D18" s="114"/>
      <c r="E18" s="114"/>
      <c r="F18" s="114"/>
      <c r="G18" s="114"/>
      <c r="H18" s="114"/>
      <c r="I18" s="114"/>
      <c r="J18" s="113"/>
      <c r="K18" s="113"/>
      <c r="L18" s="113"/>
      <c r="M18" s="113"/>
      <c r="N18" s="113"/>
      <c r="O18" s="113"/>
      <c r="P18" s="113"/>
      <c r="Q18" s="113"/>
      <c r="R18" s="113"/>
      <c r="S18" s="113"/>
    </row>
  </sheetData>
  <sheetProtection algorithmName="SHA-512" hashValue="V7StncstoWBh+lrBsqwkF/MEL3kySE1VxBW+PvUs/K22FXbMKdY4QoHPFEQpCwZawG2akRz94k12NadGrpToCg==" saltValue="cHJIxp0QgZtkvitp73VBKw==" spinCount="100000" sheet="1" objects="1" scenarios="1"/>
  <mergeCells count="1">
    <mergeCell ref="N2:Q5"/>
  </mergeCells>
  <hyperlinks>
    <hyperlink ref="F17" r:id="rId1" xr:uid="{00000000-0004-0000-0000-000000000000}"/>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H13"/>
  <sheetViews>
    <sheetView workbookViewId="0">
      <selection activeCell="C18" sqref="C18"/>
    </sheetView>
  </sheetViews>
  <sheetFormatPr defaultRowHeight="12" x14ac:dyDescent="0.25"/>
  <cols>
    <col min="2" max="4" width="15.85546875" customWidth="1"/>
    <col min="5" max="5" width="6.28515625" customWidth="1"/>
    <col min="6" max="8" width="15.85546875" customWidth="1"/>
  </cols>
  <sheetData>
    <row r="4" spans="2:8" x14ac:dyDescent="0.25">
      <c r="B4" t="s">
        <v>88</v>
      </c>
    </row>
    <row r="5" spans="2:8" x14ac:dyDescent="0.25">
      <c r="B5" t="s">
        <v>89</v>
      </c>
    </row>
    <row r="6" spans="2:8" x14ac:dyDescent="0.25">
      <c r="B6" s="1" t="s">
        <v>0</v>
      </c>
      <c r="C6" t="str">
        <f>Results!J4</f>
        <v>Zerowa</v>
      </c>
      <c r="D6" t="str">
        <f>C6</f>
        <v>Zerowa</v>
      </c>
      <c r="E6">
        <v>1</v>
      </c>
      <c r="F6" s="1"/>
      <c r="G6" s="1" t="s">
        <v>79</v>
      </c>
      <c r="H6" s="1">
        <v>0</v>
      </c>
    </row>
    <row r="7" spans="2:8" x14ac:dyDescent="0.25">
      <c r="B7" s="1" t="s">
        <v>1</v>
      </c>
      <c r="C7" t="str">
        <f>Results!J5</f>
        <v>Bardzo niska</v>
      </c>
      <c r="D7" t="str">
        <f t="shared" ref="D7:D13" si="0">C7</f>
        <v>Bardzo niska</v>
      </c>
      <c r="E7">
        <v>2</v>
      </c>
      <c r="F7" s="1">
        <v>0</v>
      </c>
      <c r="G7" s="1" t="s">
        <v>80</v>
      </c>
      <c r="H7" s="1" t="s">
        <v>81</v>
      </c>
    </row>
    <row r="8" spans="2:8" x14ac:dyDescent="0.25">
      <c r="B8" s="1" t="s">
        <v>2</v>
      </c>
      <c r="C8" t="str">
        <f>Results!J6</f>
        <v>Niska</v>
      </c>
      <c r="D8" t="str">
        <f t="shared" si="0"/>
        <v>Niska</v>
      </c>
      <c r="E8">
        <v>3</v>
      </c>
      <c r="F8" s="1" t="s">
        <v>81</v>
      </c>
      <c r="G8" s="1" t="s">
        <v>80</v>
      </c>
      <c r="H8" s="1" t="s">
        <v>82</v>
      </c>
    </row>
    <row r="9" spans="2:8" x14ac:dyDescent="0.25">
      <c r="B9" s="1" t="s">
        <v>3</v>
      </c>
      <c r="C9" t="str">
        <f>Results!J7</f>
        <v>Umiarkowana</v>
      </c>
      <c r="D9" t="str">
        <f t="shared" si="0"/>
        <v>Umiarkowana</v>
      </c>
      <c r="E9">
        <v>4</v>
      </c>
      <c r="F9" s="1" t="s">
        <v>82</v>
      </c>
      <c r="G9" s="1" t="s">
        <v>80</v>
      </c>
      <c r="H9" s="1" t="s">
        <v>83</v>
      </c>
    </row>
    <row r="10" spans="2:8" x14ac:dyDescent="0.25">
      <c r="B10" s="1" t="s">
        <v>4</v>
      </c>
      <c r="C10" t="str">
        <f>Results!J8</f>
        <v>Dopuszczająca</v>
      </c>
      <c r="D10" t="str">
        <f t="shared" si="0"/>
        <v>Dopuszczająca</v>
      </c>
      <c r="E10">
        <v>5</v>
      </c>
      <c r="F10" s="1" t="s">
        <v>83</v>
      </c>
      <c r="G10" s="1" t="s">
        <v>80</v>
      </c>
      <c r="H10" s="1" t="s">
        <v>84</v>
      </c>
    </row>
    <row r="11" spans="2:8" x14ac:dyDescent="0.25">
      <c r="B11" s="1" t="s">
        <v>5</v>
      </c>
      <c r="C11" t="str">
        <f>Results!J9</f>
        <v>Wysoka</v>
      </c>
      <c r="D11" t="str">
        <f t="shared" si="0"/>
        <v>Wysoka</v>
      </c>
      <c r="E11">
        <v>6</v>
      </c>
      <c r="F11" s="1" t="s">
        <v>84</v>
      </c>
      <c r="G11" s="1" t="s">
        <v>80</v>
      </c>
      <c r="H11" s="1" t="s">
        <v>85</v>
      </c>
    </row>
    <row r="12" spans="2:8" x14ac:dyDescent="0.25">
      <c r="B12" s="1" t="s">
        <v>6</v>
      </c>
      <c r="C12" t="str">
        <f>Results!J10</f>
        <v>Bardzo wysoka</v>
      </c>
      <c r="D12" t="str">
        <f t="shared" si="0"/>
        <v>Bardzo wysoka</v>
      </c>
      <c r="E12">
        <v>7</v>
      </c>
      <c r="F12" s="1" t="s">
        <v>85</v>
      </c>
      <c r="G12" s="1" t="s">
        <v>80</v>
      </c>
      <c r="H12" s="1" t="s">
        <v>86</v>
      </c>
    </row>
    <row r="13" spans="2:8" x14ac:dyDescent="0.25">
      <c r="B13" s="1" t="s">
        <v>7</v>
      </c>
      <c r="C13" t="str">
        <f>Results!J11</f>
        <v>Niebezpieczna</v>
      </c>
      <c r="D13" t="str">
        <f t="shared" si="0"/>
        <v>Niebezpieczna</v>
      </c>
      <c r="E13">
        <v>8</v>
      </c>
      <c r="F13" s="1" t="s">
        <v>86</v>
      </c>
      <c r="G13" s="1" t="s">
        <v>87</v>
      </c>
      <c r="H1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88E39"/>
  </sheetPr>
  <dimension ref="B2:I16"/>
  <sheetViews>
    <sheetView showGridLines="0" zoomScaleNormal="100" workbookViewId="0">
      <selection activeCell="L7" sqref="L7"/>
    </sheetView>
  </sheetViews>
  <sheetFormatPr defaultColWidth="14" defaultRowHeight="14.4" x14ac:dyDescent="0.3"/>
  <cols>
    <col min="1" max="1" width="5.7109375" style="112" customWidth="1"/>
    <col min="2" max="9" width="10.7109375" style="112" customWidth="1"/>
    <col min="10" max="16384" width="14" style="112"/>
  </cols>
  <sheetData>
    <row r="2" spans="2:9" x14ac:dyDescent="0.3">
      <c r="B2" s="99"/>
      <c r="C2" s="100"/>
      <c r="D2" s="100"/>
      <c r="E2" s="100"/>
      <c r="F2" s="100"/>
      <c r="G2" s="100"/>
      <c r="H2" s="100"/>
      <c r="I2" s="101"/>
    </row>
    <row r="3" spans="2:9" ht="17.399999999999999" x14ac:dyDescent="0.3">
      <c r="B3" s="210" t="s">
        <v>167</v>
      </c>
      <c r="C3" s="211"/>
      <c r="D3" s="211"/>
      <c r="E3" s="211"/>
      <c r="F3" s="211"/>
      <c r="G3" s="211"/>
      <c r="H3" s="211"/>
      <c r="I3" s="212"/>
    </row>
    <row r="4" spans="2:9" x14ac:dyDescent="0.3">
      <c r="B4" s="213"/>
      <c r="C4" s="214"/>
      <c r="D4" s="214"/>
      <c r="E4" s="214"/>
      <c r="F4" s="214"/>
      <c r="G4" s="214"/>
      <c r="H4" s="214"/>
      <c r="I4" s="215"/>
    </row>
    <row r="5" spans="2:9" x14ac:dyDescent="0.3">
      <c r="B5" s="102"/>
      <c r="C5" s="25"/>
      <c r="D5" s="25"/>
      <c r="E5" s="25"/>
      <c r="F5" s="25"/>
      <c r="G5" s="25"/>
      <c r="H5" s="25"/>
      <c r="I5" s="103"/>
    </row>
    <row r="6" spans="2:9" x14ac:dyDescent="0.3">
      <c r="B6" s="102"/>
      <c r="C6" s="25"/>
      <c r="D6" s="25"/>
      <c r="E6" s="25"/>
      <c r="F6" s="25"/>
      <c r="G6" s="25"/>
      <c r="H6" s="25"/>
      <c r="I6" s="103"/>
    </row>
    <row r="7" spans="2:9" x14ac:dyDescent="0.3">
      <c r="B7" s="102"/>
      <c r="C7" s="25"/>
      <c r="D7" s="25"/>
      <c r="E7" s="25"/>
      <c r="F7" s="25"/>
      <c r="G7" s="25"/>
      <c r="H7" s="25"/>
      <c r="I7" s="103"/>
    </row>
    <row r="8" spans="2:9" x14ac:dyDescent="0.3">
      <c r="B8" s="102"/>
      <c r="C8" s="25"/>
      <c r="D8" s="25"/>
      <c r="E8" s="25"/>
      <c r="F8" s="25"/>
      <c r="G8" s="25"/>
      <c r="H8" s="25"/>
      <c r="I8" s="103"/>
    </row>
    <row r="9" spans="2:9" x14ac:dyDescent="0.3">
      <c r="B9" s="102"/>
      <c r="C9" s="25"/>
      <c r="D9" s="25"/>
      <c r="E9" s="25"/>
      <c r="F9" s="25"/>
      <c r="G9" s="25"/>
      <c r="H9" s="25"/>
      <c r="I9" s="103"/>
    </row>
    <row r="10" spans="2:9" x14ac:dyDescent="0.3">
      <c r="B10" s="102"/>
      <c r="C10" s="25"/>
      <c r="D10" s="25"/>
      <c r="E10" s="25"/>
      <c r="F10" s="25"/>
      <c r="G10" s="25"/>
      <c r="H10" s="25"/>
      <c r="I10" s="103"/>
    </row>
    <row r="11" spans="2:9" x14ac:dyDescent="0.3">
      <c r="B11" s="102"/>
      <c r="C11" s="25"/>
      <c r="D11" s="25"/>
      <c r="E11" s="25"/>
      <c r="F11" s="25"/>
      <c r="G11" s="25"/>
      <c r="H11" s="25"/>
      <c r="I11" s="103"/>
    </row>
    <row r="12" spans="2:9" x14ac:dyDescent="0.3">
      <c r="B12" s="102"/>
      <c r="C12" s="25"/>
      <c r="D12" s="25"/>
      <c r="E12" s="25"/>
      <c r="F12" s="25"/>
      <c r="G12" s="25"/>
      <c r="H12" s="25"/>
      <c r="I12" s="103"/>
    </row>
    <row r="13" spans="2:9" x14ac:dyDescent="0.3">
      <c r="B13" s="102"/>
      <c r="C13" s="25"/>
      <c r="D13" s="25"/>
      <c r="E13" s="25"/>
      <c r="F13" s="25"/>
      <c r="G13" s="25"/>
      <c r="H13" s="25"/>
      <c r="I13" s="103"/>
    </row>
    <row r="14" spans="2:9" x14ac:dyDescent="0.3">
      <c r="B14" s="102"/>
      <c r="C14" s="25"/>
      <c r="D14" s="25"/>
      <c r="E14" s="25"/>
      <c r="F14" s="25"/>
      <c r="G14" s="25"/>
      <c r="H14" s="25"/>
      <c r="I14" s="103"/>
    </row>
    <row r="15" spans="2:9" x14ac:dyDescent="0.3">
      <c r="B15" s="102"/>
      <c r="C15" s="25"/>
      <c r="D15" s="25"/>
      <c r="E15" s="25"/>
      <c r="F15" s="25"/>
      <c r="G15" s="25"/>
      <c r="H15" s="25"/>
      <c r="I15" s="103"/>
    </row>
    <row r="16" spans="2:9" x14ac:dyDescent="0.3">
      <c r="B16" s="104"/>
      <c r="C16" s="105"/>
      <c r="D16" s="105"/>
      <c r="E16" s="105"/>
      <c r="F16" s="105"/>
      <c r="G16" s="105"/>
      <c r="H16" s="105"/>
      <c r="I16" s="106"/>
    </row>
  </sheetData>
  <sheetProtection algorithmName="SHA-512" hashValue="orvX3yd0UGtJrBeuEv1W0+X1iDz+WDYwq2JM+fHHWUxhrtJ6dPXLmuwrzZ2Aiu2vkFY0u/crSXu6+/OywlFrGg==" saltValue="4VEfYcVSe4PPpFgS8BD7tw==" spinCount="100000" sheet="1" objects="1" scenarios="1"/>
  <mergeCells count="2">
    <mergeCell ref="B3:I3"/>
    <mergeCell ref="B4:I4"/>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AF86"/>
  <sheetViews>
    <sheetView showGridLines="0" tabSelected="1" topLeftCell="A16" zoomScale="70" zoomScaleNormal="70" workbookViewId="0">
      <selection activeCell="AH23" sqref="AH23"/>
    </sheetView>
  </sheetViews>
  <sheetFormatPr defaultRowHeight="12" x14ac:dyDescent="0.25"/>
  <cols>
    <col min="1" max="1" width="5.7109375" customWidth="1"/>
    <col min="2" max="2" width="10.85546875" customWidth="1"/>
    <col min="3" max="3" width="12.85546875" customWidth="1"/>
    <col min="4" max="24" width="10.85546875" customWidth="1"/>
    <col min="25" max="25" width="22.28515625" customWidth="1"/>
    <col min="26" max="31" width="10.85546875" customWidth="1"/>
    <col min="32" max="32" width="5.7109375" customWidth="1"/>
    <col min="33" max="68" width="10.85546875" customWidth="1"/>
  </cols>
  <sheetData>
    <row r="1" spans="1:32" x14ac:dyDescent="0.25">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row>
    <row r="2" spans="1:32" s="17" customFormat="1" ht="49.95" customHeight="1" x14ac:dyDescent="0.25">
      <c r="A2" s="131"/>
      <c r="B2" s="260" t="s">
        <v>219</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2"/>
    </row>
    <row r="3" spans="1:32" s="17" customFormat="1" ht="49.95" customHeight="1" x14ac:dyDescent="0.25">
      <c r="A3" s="131"/>
      <c r="B3" s="263"/>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5"/>
    </row>
    <row r="4" spans="1:32" s="17" customFormat="1" ht="20.100000000000001"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row>
    <row r="5" spans="1:32" s="17" customFormat="1" ht="20.100000000000001" customHeight="1" x14ac:dyDescent="0.25">
      <c r="A5" s="131"/>
      <c r="B5" s="132"/>
      <c r="C5" s="133"/>
      <c r="D5" s="133"/>
      <c r="E5" s="133"/>
      <c r="F5" s="133"/>
      <c r="G5" s="133"/>
      <c r="H5" s="133"/>
      <c r="I5" s="133"/>
      <c r="J5" s="133"/>
      <c r="K5" s="133"/>
      <c r="L5" s="133"/>
      <c r="M5" s="134"/>
      <c r="N5" s="131"/>
      <c r="O5" s="132"/>
      <c r="P5" s="133"/>
      <c r="Q5" s="133"/>
      <c r="R5" s="133"/>
      <c r="S5" s="133"/>
      <c r="T5" s="133"/>
      <c r="U5" s="133"/>
      <c r="V5" s="134"/>
      <c r="W5" s="135"/>
      <c r="X5" s="132"/>
      <c r="Y5" s="133"/>
      <c r="Z5" s="133"/>
      <c r="AA5" s="133"/>
      <c r="AB5" s="133"/>
      <c r="AC5" s="133"/>
      <c r="AD5" s="133"/>
      <c r="AE5" s="134"/>
      <c r="AF5" s="98"/>
    </row>
    <row r="6" spans="1:32" s="17" customFormat="1" ht="20.100000000000001" customHeight="1" x14ac:dyDescent="0.25">
      <c r="A6" s="131"/>
      <c r="B6" s="266" t="s">
        <v>118</v>
      </c>
      <c r="C6" s="267"/>
      <c r="D6" s="267"/>
      <c r="E6" s="267"/>
      <c r="F6" s="267"/>
      <c r="G6" s="267"/>
      <c r="H6" s="267"/>
      <c r="I6" s="267"/>
      <c r="J6" s="267"/>
      <c r="K6" s="267"/>
      <c r="L6" s="267"/>
      <c r="M6" s="268"/>
      <c r="N6" s="131"/>
      <c r="O6" s="239" t="s">
        <v>119</v>
      </c>
      <c r="P6" s="224"/>
      <c r="Q6" s="224"/>
      <c r="R6" s="224"/>
      <c r="S6" s="224"/>
      <c r="T6" s="224"/>
      <c r="U6" s="224"/>
      <c r="V6" s="240"/>
      <c r="W6" s="136"/>
      <c r="X6" s="239" t="s">
        <v>138</v>
      </c>
      <c r="Y6" s="224"/>
      <c r="Z6" s="224"/>
      <c r="AA6" s="224"/>
      <c r="AB6" s="224"/>
      <c r="AC6" s="224"/>
      <c r="AD6" s="224"/>
      <c r="AE6" s="240"/>
      <c r="AF6" s="98"/>
    </row>
    <row r="7" spans="1:32" s="17" customFormat="1" ht="20.100000000000001" customHeight="1" x14ac:dyDescent="0.25">
      <c r="A7" s="131"/>
      <c r="B7" s="168"/>
      <c r="C7" s="173"/>
      <c r="D7" s="173"/>
      <c r="E7" s="173"/>
      <c r="F7" s="173"/>
      <c r="G7" s="173"/>
      <c r="H7" s="173"/>
      <c r="I7" s="173"/>
      <c r="J7" s="173"/>
      <c r="K7" s="173"/>
      <c r="L7" s="173"/>
      <c r="M7" s="170"/>
      <c r="N7" s="131"/>
      <c r="O7" s="241"/>
      <c r="P7" s="242"/>
      <c r="Q7" s="242"/>
      <c r="R7" s="242"/>
      <c r="S7" s="242"/>
      <c r="T7" s="242"/>
      <c r="U7" s="242"/>
      <c r="V7" s="243"/>
      <c r="W7" s="135"/>
      <c r="X7" s="244" t="s">
        <v>137</v>
      </c>
      <c r="Y7" s="245"/>
      <c r="Z7" s="245"/>
      <c r="AA7" s="245"/>
      <c r="AB7" s="245"/>
      <c r="AC7" s="245"/>
      <c r="AD7" s="245"/>
      <c r="AE7" s="246"/>
      <c r="AF7" s="98"/>
    </row>
    <row r="8" spans="1:32" s="17" customFormat="1" ht="20.100000000000001" customHeight="1" x14ac:dyDescent="0.25">
      <c r="A8" s="131"/>
      <c r="B8" s="168"/>
      <c r="C8" s="269" t="s">
        <v>113</v>
      </c>
      <c r="D8" s="269"/>
      <c r="E8" s="269"/>
      <c r="F8" s="269"/>
      <c r="G8" s="269"/>
      <c r="H8" s="269"/>
      <c r="I8" s="169"/>
      <c r="J8" s="135"/>
      <c r="K8" s="135"/>
      <c r="L8" s="137"/>
      <c r="M8" s="170"/>
      <c r="N8" s="131"/>
      <c r="O8" s="138"/>
      <c r="P8" s="135"/>
      <c r="Q8" s="135"/>
      <c r="R8" s="135"/>
      <c r="S8" s="135"/>
      <c r="T8" s="135"/>
      <c r="U8" s="135"/>
      <c r="V8" s="139"/>
      <c r="W8" s="140"/>
      <c r="X8" s="138"/>
      <c r="AE8" s="139"/>
      <c r="AF8" s="98"/>
    </row>
    <row r="9" spans="1:32" s="17" customFormat="1" ht="20.100000000000001" customHeight="1" x14ac:dyDescent="0.25">
      <c r="A9" s="131"/>
      <c r="B9" s="174"/>
      <c r="C9" s="236" t="s">
        <v>220</v>
      </c>
      <c r="D9" s="236"/>
      <c r="E9" s="236"/>
      <c r="F9" s="236"/>
      <c r="G9" s="236"/>
      <c r="H9" s="236"/>
      <c r="I9" s="236"/>
      <c r="J9" s="236"/>
      <c r="K9" s="236"/>
      <c r="L9" s="236"/>
      <c r="M9" s="175"/>
      <c r="N9" s="131"/>
      <c r="O9" s="138"/>
      <c r="P9" s="135"/>
      <c r="Q9" s="135"/>
      <c r="R9" s="135"/>
      <c r="S9" s="135"/>
      <c r="T9" s="135"/>
      <c r="U9" s="135"/>
      <c r="V9" s="139"/>
      <c r="W9" s="135"/>
      <c r="X9" s="138"/>
      <c r="Y9" s="141" t="s">
        <v>153</v>
      </c>
      <c r="Z9" s="135"/>
      <c r="AA9" s="140"/>
      <c r="AB9" s="140"/>
      <c r="AC9" s="140"/>
      <c r="AD9" s="140"/>
      <c r="AE9" s="142"/>
      <c r="AF9" s="98"/>
    </row>
    <row r="10" spans="1:32" s="17" customFormat="1" ht="20.100000000000001" customHeight="1" x14ac:dyDescent="0.25">
      <c r="A10" s="131"/>
      <c r="B10" s="174"/>
      <c r="C10" s="173"/>
      <c r="D10" s="173"/>
      <c r="E10" s="173"/>
      <c r="F10" s="173"/>
      <c r="G10" s="173"/>
      <c r="H10" s="173"/>
      <c r="I10" s="173"/>
      <c r="J10" s="173"/>
      <c r="K10" s="173"/>
      <c r="L10" s="173"/>
      <c r="M10" s="175"/>
      <c r="N10" s="131"/>
      <c r="O10" s="138"/>
      <c r="P10" s="135"/>
      <c r="Q10" s="135"/>
      <c r="R10" s="135"/>
      <c r="S10" s="135"/>
      <c r="T10" s="135"/>
      <c r="U10" s="135"/>
      <c r="V10" s="139"/>
      <c r="W10" s="135"/>
      <c r="X10" s="138"/>
      <c r="Y10" s="150" t="s">
        <v>152</v>
      </c>
      <c r="Z10" s="143" t="s">
        <v>9</v>
      </c>
      <c r="AA10" s="143" t="s">
        <v>10</v>
      </c>
      <c r="AB10" s="143" t="s">
        <v>73</v>
      </c>
      <c r="AC10" s="143" t="s">
        <v>56</v>
      </c>
      <c r="AD10" s="143" t="s">
        <v>11</v>
      </c>
      <c r="AE10" s="139"/>
      <c r="AF10" s="98"/>
    </row>
    <row r="11" spans="1:32" s="17" customFormat="1" ht="20.100000000000001" customHeight="1" x14ac:dyDescent="0.25">
      <c r="A11" s="131"/>
      <c r="B11" s="168"/>
      <c r="C11" s="269" t="s">
        <v>128</v>
      </c>
      <c r="D11" s="269"/>
      <c r="E11" s="269"/>
      <c r="F11" s="269"/>
      <c r="G11" s="269"/>
      <c r="H11" s="269"/>
      <c r="I11" s="269"/>
      <c r="J11" s="269"/>
      <c r="K11" s="269"/>
      <c r="L11" s="269"/>
      <c r="M11" s="170"/>
      <c r="N11" s="131"/>
      <c r="O11" s="138"/>
      <c r="P11" s="135"/>
      <c r="Q11" s="135"/>
      <c r="R11" s="135"/>
      <c r="S11" s="135"/>
      <c r="T11" s="135"/>
      <c r="U11" s="135"/>
      <c r="V11" s="139"/>
      <c r="W11" s="140"/>
      <c r="X11" s="138"/>
      <c r="Y11" s="144" t="str">
        <f>C14</f>
        <v>Źródło 1</v>
      </c>
      <c r="Z11" s="145">
        <f>'Assessed building'!E11</f>
        <v>3.9599999999999996E-2</v>
      </c>
      <c r="AA11" s="145">
        <f>'Assessed building'!F11</f>
        <v>3.9599999999999996E-2</v>
      </c>
      <c r="AB11" s="145">
        <f>'Assessed building'!G11</f>
        <v>8.3159999999999989</v>
      </c>
      <c r="AC11" s="145">
        <f>'Assessed building'!H11</f>
        <v>5.9400000000000001E-2</v>
      </c>
      <c r="AD11" s="145">
        <f>'Assessed building'!I11</f>
        <v>4.3559999999999999</v>
      </c>
      <c r="AE11" s="139"/>
      <c r="AF11" s="98"/>
    </row>
    <row r="12" spans="1:32" s="17" customFormat="1" ht="20.100000000000001" customHeight="1" x14ac:dyDescent="0.25">
      <c r="A12" s="131"/>
      <c r="B12" s="168"/>
      <c r="C12" s="226"/>
      <c r="D12" s="225" t="s">
        <v>120</v>
      </c>
      <c r="E12" s="225"/>
      <c r="F12" s="226" t="s">
        <v>126</v>
      </c>
      <c r="G12" s="226"/>
      <c r="H12" s="226"/>
      <c r="I12" s="226"/>
      <c r="J12" s="226"/>
      <c r="K12" s="226"/>
      <c r="L12" s="226"/>
      <c r="M12" s="170"/>
      <c r="N12" s="131"/>
      <c r="O12" s="138"/>
      <c r="P12" s="135"/>
      <c r="Q12" s="135"/>
      <c r="R12" s="135"/>
      <c r="S12" s="135"/>
      <c r="T12" s="135"/>
      <c r="U12" s="135"/>
      <c r="V12" s="139"/>
      <c r="W12" s="140"/>
      <c r="X12" s="138"/>
      <c r="Y12" s="144" t="str">
        <f>C15</f>
        <v>Źródło 2</v>
      </c>
      <c r="Z12" s="145">
        <f>'Assessed building'!E12</f>
        <v>0</v>
      </c>
      <c r="AA12" s="145">
        <f>'Assessed building'!F12</f>
        <v>0</v>
      </c>
      <c r="AB12" s="145">
        <f>'Assessed building'!G12</f>
        <v>0</v>
      </c>
      <c r="AC12" s="145">
        <f>'Assessed building'!H12</f>
        <v>0</v>
      </c>
      <c r="AD12" s="145">
        <f>'Assessed building'!I12</f>
        <v>0</v>
      </c>
      <c r="AE12" s="142"/>
      <c r="AF12" s="98"/>
    </row>
    <row r="13" spans="1:32" ht="20.100000000000001" customHeight="1" x14ac:dyDescent="0.25">
      <c r="A13" s="130"/>
      <c r="B13" s="138"/>
      <c r="C13" s="226"/>
      <c r="D13" s="225"/>
      <c r="E13" s="225"/>
      <c r="F13" s="226"/>
      <c r="G13" s="226"/>
      <c r="H13" s="226"/>
      <c r="I13" s="226"/>
      <c r="J13" s="226"/>
      <c r="K13" s="226"/>
      <c r="L13" s="226"/>
      <c r="M13" s="139"/>
      <c r="N13" s="130"/>
      <c r="O13" s="146"/>
      <c r="P13" s="148"/>
      <c r="Q13" s="148"/>
      <c r="R13" s="148"/>
      <c r="S13" s="148"/>
      <c r="T13" s="148"/>
      <c r="U13" s="148"/>
      <c r="V13" s="147"/>
      <c r="W13" s="149"/>
      <c r="X13" s="138"/>
      <c r="Y13" s="144" t="str">
        <f>'Assessed building'!D13</f>
        <v>Source 3</v>
      </c>
      <c r="Z13" s="145">
        <f>'Assessed building'!E13</f>
        <v>0</v>
      </c>
      <c r="AA13" s="145">
        <f>'Assessed building'!F13</f>
        <v>0</v>
      </c>
      <c r="AB13" s="145">
        <f>'Assessed building'!G13</f>
        <v>0</v>
      </c>
      <c r="AC13" s="145">
        <f>'Assessed building'!H13</f>
        <v>0</v>
      </c>
      <c r="AD13" s="145">
        <f>'Assessed building'!I13</f>
        <v>0</v>
      </c>
      <c r="AE13" s="142"/>
      <c r="AF13" s="8"/>
    </row>
    <row r="14" spans="1:32" s="17" customFormat="1" ht="20.100000000000001" customHeight="1" x14ac:dyDescent="0.25">
      <c r="A14" s="131"/>
      <c r="B14" s="138"/>
      <c r="C14" s="150" t="s">
        <v>121</v>
      </c>
      <c r="D14" s="251">
        <v>55</v>
      </c>
      <c r="E14" s="251"/>
      <c r="F14" s="236" t="s">
        <v>208</v>
      </c>
      <c r="G14" s="236"/>
      <c r="H14" s="236"/>
      <c r="I14" s="236"/>
      <c r="J14" s="236"/>
      <c r="K14" s="236"/>
      <c r="L14" s="236"/>
      <c r="M14" s="139"/>
      <c r="N14" s="131"/>
      <c r="O14" s="138"/>
      <c r="P14" s="135"/>
      <c r="Q14" s="135"/>
      <c r="R14" s="135"/>
      <c r="S14" s="135"/>
      <c r="T14" s="135"/>
      <c r="U14" s="135"/>
      <c r="V14" s="139"/>
      <c r="W14" s="140"/>
      <c r="X14" s="151"/>
      <c r="Y14" s="152" t="s">
        <v>160</v>
      </c>
      <c r="Z14" s="153">
        <f>'Assessed building'!E14</f>
        <v>3.9599999999999996E-2</v>
      </c>
      <c r="AA14" s="153">
        <f>'Assessed building'!F14</f>
        <v>3.9599999999999996E-2</v>
      </c>
      <c r="AB14" s="153">
        <f>'Assessed building'!G14</f>
        <v>8.3159999999999989</v>
      </c>
      <c r="AC14" s="153">
        <f>'Assessed building'!H14</f>
        <v>5.9400000000000001E-2</v>
      </c>
      <c r="AD14" s="153">
        <f>'Assessed building'!I14</f>
        <v>4.3559999999999999</v>
      </c>
      <c r="AE14" s="154"/>
      <c r="AF14" s="98"/>
    </row>
    <row r="15" spans="1:32" s="17" customFormat="1" ht="20.100000000000001" customHeight="1" x14ac:dyDescent="0.25">
      <c r="A15" s="131"/>
      <c r="B15" s="146"/>
      <c r="C15" s="150" t="s">
        <v>122</v>
      </c>
      <c r="D15" s="251">
        <v>0</v>
      </c>
      <c r="E15" s="251"/>
      <c r="F15" s="236" t="s">
        <v>151</v>
      </c>
      <c r="G15" s="236"/>
      <c r="H15" s="236"/>
      <c r="I15" s="236"/>
      <c r="J15" s="236"/>
      <c r="K15" s="236"/>
      <c r="L15" s="236"/>
      <c r="M15" s="147"/>
      <c r="N15" s="131"/>
      <c r="O15" s="138"/>
      <c r="P15" s="135"/>
      <c r="Q15" s="135"/>
      <c r="R15" s="135"/>
      <c r="S15" s="135"/>
      <c r="T15" s="135"/>
      <c r="U15" s="135"/>
      <c r="V15" s="139"/>
      <c r="W15" s="140"/>
      <c r="X15" s="138"/>
      <c r="AE15" s="142"/>
      <c r="AF15" s="98"/>
    </row>
    <row r="16" spans="1:32" s="17" customFormat="1" ht="20.100000000000001" customHeight="1" x14ac:dyDescent="0.2">
      <c r="A16" s="131"/>
      <c r="B16" s="138"/>
      <c r="C16" s="252" t="s">
        <v>134</v>
      </c>
      <c r="D16" s="252"/>
      <c r="E16" s="252"/>
      <c r="F16" s="252"/>
      <c r="G16" s="252"/>
      <c r="H16" s="252"/>
      <c r="I16" s="252"/>
      <c r="J16" s="252"/>
      <c r="K16" s="252"/>
      <c r="L16" s="252"/>
      <c r="M16" s="139"/>
      <c r="N16" s="131"/>
      <c r="O16" s="138"/>
      <c r="P16" s="135"/>
      <c r="Q16" s="135"/>
      <c r="R16" s="135"/>
      <c r="S16" s="135"/>
      <c r="T16" s="135"/>
      <c r="U16" s="135"/>
      <c r="V16" s="139"/>
      <c r="W16" s="140"/>
      <c r="X16" s="138"/>
      <c r="Y16" s="141" t="s">
        <v>154</v>
      </c>
      <c r="Z16" s="135"/>
      <c r="AA16" s="149"/>
      <c r="AB16" s="140"/>
      <c r="AC16" s="149"/>
      <c r="AD16" s="149"/>
      <c r="AE16" s="142"/>
      <c r="AF16" s="98"/>
    </row>
    <row r="17" spans="1:32" s="17" customFormat="1" ht="20.100000000000001" customHeight="1" x14ac:dyDescent="0.25">
      <c r="A17" s="131"/>
      <c r="B17" s="138"/>
      <c r="C17" s="155" t="s">
        <v>127</v>
      </c>
      <c r="D17" s="135"/>
      <c r="E17" s="135"/>
      <c r="F17" s="135"/>
      <c r="G17" s="135"/>
      <c r="H17" s="135"/>
      <c r="I17" s="135"/>
      <c r="J17" s="135"/>
      <c r="K17" s="135"/>
      <c r="L17" s="135"/>
      <c r="M17" s="139"/>
      <c r="N17" s="131"/>
      <c r="O17" s="138"/>
      <c r="P17" s="135"/>
      <c r="Q17" s="135"/>
      <c r="R17" s="135"/>
      <c r="S17" s="135"/>
      <c r="T17" s="135"/>
      <c r="U17" s="135"/>
      <c r="V17" s="139"/>
      <c r="W17" s="140"/>
      <c r="X17" s="138"/>
      <c r="Y17" s="150" t="s">
        <v>152</v>
      </c>
      <c r="Z17" s="143" t="s">
        <v>9</v>
      </c>
      <c r="AA17" s="143" t="s">
        <v>10</v>
      </c>
      <c r="AB17" s="143" t="s">
        <v>73</v>
      </c>
      <c r="AC17" s="143" t="s">
        <v>56</v>
      </c>
      <c r="AD17" s="143" t="s">
        <v>11</v>
      </c>
      <c r="AE17" s="142"/>
      <c r="AF17" s="98"/>
    </row>
    <row r="18" spans="1:32" s="17" customFormat="1" ht="20.100000000000001" customHeight="1" x14ac:dyDescent="0.25">
      <c r="A18" s="131"/>
      <c r="B18" s="138"/>
      <c r="C18" s="271"/>
      <c r="D18" s="225" t="s">
        <v>120</v>
      </c>
      <c r="E18" s="225"/>
      <c r="F18" s="270" t="s">
        <v>126</v>
      </c>
      <c r="G18" s="228"/>
      <c r="H18" s="228"/>
      <c r="I18" s="228"/>
      <c r="J18" s="228"/>
      <c r="K18" s="228"/>
      <c r="L18" s="229"/>
      <c r="M18" s="139"/>
      <c r="N18" s="131"/>
      <c r="O18" s="138"/>
      <c r="P18" s="135"/>
      <c r="Q18" s="135"/>
      <c r="R18" s="135"/>
      <c r="S18" s="135"/>
      <c r="T18" s="135"/>
      <c r="U18" s="135"/>
      <c r="V18" s="139"/>
      <c r="W18" s="140"/>
      <c r="X18" s="138"/>
      <c r="Y18" s="144" t="str">
        <f>C36</f>
        <v>Źródło 1</v>
      </c>
      <c r="Z18" s="145">
        <f>'Reference building'!E20</f>
        <v>4.3200000000000002E-2</v>
      </c>
      <c r="AA18" s="145">
        <f>'Reference building'!F20</f>
        <v>4.3200000000000002E-2</v>
      </c>
      <c r="AB18" s="145">
        <f>'Reference building'!G20</f>
        <v>9.0719999999999992</v>
      </c>
      <c r="AC18" s="145">
        <f>'Reference building'!H20</f>
        <v>6.4799999999999996E-2</v>
      </c>
      <c r="AD18" s="145">
        <f>'Reference building'!I20</f>
        <v>4.7519999999999998</v>
      </c>
      <c r="AE18" s="142"/>
      <c r="AF18" s="98"/>
    </row>
    <row r="19" spans="1:32" s="17" customFormat="1" ht="20.100000000000001" customHeight="1" x14ac:dyDescent="0.25">
      <c r="A19" s="131"/>
      <c r="B19" s="138"/>
      <c r="C19" s="272"/>
      <c r="D19" s="225"/>
      <c r="E19" s="225"/>
      <c r="F19" s="230"/>
      <c r="G19" s="231"/>
      <c r="H19" s="231"/>
      <c r="I19" s="231"/>
      <c r="J19" s="231"/>
      <c r="K19" s="231"/>
      <c r="L19" s="232"/>
      <c r="M19" s="139"/>
      <c r="N19" s="131"/>
      <c r="O19" s="138"/>
      <c r="P19" s="135"/>
      <c r="Q19" s="135"/>
      <c r="R19" s="135"/>
      <c r="S19" s="135"/>
      <c r="T19" s="135"/>
      <c r="U19" s="135"/>
      <c r="V19" s="139"/>
      <c r="W19" s="140"/>
      <c r="X19" s="138"/>
      <c r="Y19" s="144" t="str">
        <f>C37</f>
        <v>Źródło 2</v>
      </c>
      <c r="Z19" s="145">
        <f>'Reference building'!E21</f>
        <v>0</v>
      </c>
      <c r="AA19" s="145">
        <f>'Reference building'!F21</f>
        <v>0</v>
      </c>
      <c r="AB19" s="145">
        <f>'Reference building'!G21</f>
        <v>0</v>
      </c>
      <c r="AC19" s="145">
        <f>'Reference building'!H21</f>
        <v>0</v>
      </c>
      <c r="AD19" s="145">
        <f>'Reference building'!I21</f>
        <v>0</v>
      </c>
      <c r="AE19" s="142"/>
      <c r="AF19" s="98"/>
    </row>
    <row r="20" spans="1:32" s="17" customFormat="1" ht="20.100000000000001" customHeight="1" x14ac:dyDescent="0.25">
      <c r="A20" s="131"/>
      <c r="B20" s="138"/>
      <c r="C20" s="150" t="s">
        <v>123</v>
      </c>
      <c r="D20" s="257">
        <v>0</v>
      </c>
      <c r="E20" s="258"/>
      <c r="F20" s="236" t="s">
        <v>151</v>
      </c>
      <c r="G20" s="236"/>
      <c r="H20" s="236"/>
      <c r="I20" s="236"/>
      <c r="J20" s="236"/>
      <c r="K20" s="236"/>
      <c r="L20" s="236"/>
      <c r="M20" s="139"/>
      <c r="N20" s="131"/>
      <c r="O20" s="138"/>
      <c r="P20" s="135"/>
      <c r="Q20" s="135"/>
      <c r="R20" s="135"/>
      <c r="S20" s="135"/>
      <c r="T20" s="135"/>
      <c r="U20" s="135"/>
      <c r="V20" s="139"/>
      <c r="W20" s="140"/>
      <c r="X20" s="138"/>
      <c r="Y20" s="152" t="s">
        <v>161</v>
      </c>
      <c r="Z20" s="182">
        <f>'Reference building'!E22</f>
        <v>4.3200000000000002E-2</v>
      </c>
      <c r="AA20" s="182">
        <f>'Reference building'!F22</f>
        <v>4.3200000000000002E-2</v>
      </c>
      <c r="AB20" s="182">
        <f>'Reference building'!G22</f>
        <v>9.0719999999999992</v>
      </c>
      <c r="AC20" s="182">
        <f>'Reference building'!H22</f>
        <v>6.4799999999999996E-2</v>
      </c>
      <c r="AD20" s="182">
        <f>'Reference building'!I22</f>
        <v>4.7519999999999998</v>
      </c>
      <c r="AE20" s="142"/>
      <c r="AF20" s="98"/>
    </row>
    <row r="21" spans="1:32" s="17" customFormat="1" ht="20.100000000000001" customHeight="1" x14ac:dyDescent="0.25">
      <c r="A21" s="131"/>
      <c r="B21" s="138"/>
      <c r="C21" s="252" t="s">
        <v>134</v>
      </c>
      <c r="D21" s="252"/>
      <c r="E21" s="252"/>
      <c r="F21" s="252"/>
      <c r="G21" s="252"/>
      <c r="H21" s="252"/>
      <c r="I21" s="252"/>
      <c r="J21" s="252"/>
      <c r="K21" s="252"/>
      <c r="L21" s="252"/>
      <c r="M21" s="139"/>
      <c r="N21" s="131"/>
      <c r="O21" s="138"/>
      <c r="P21" s="135"/>
      <c r="Q21" s="135"/>
      <c r="R21" s="135"/>
      <c r="S21" s="135"/>
      <c r="T21" s="135"/>
      <c r="U21" s="135"/>
      <c r="V21" s="139"/>
      <c r="W21" s="140"/>
      <c r="X21" s="138"/>
      <c r="Y21" s="135"/>
      <c r="Z21" s="135"/>
      <c r="AA21" s="135"/>
      <c r="AB21" s="135"/>
      <c r="AC21" s="135"/>
      <c r="AD21" s="135"/>
      <c r="AE21" s="142"/>
      <c r="AF21" s="98"/>
    </row>
    <row r="22" spans="1:32" s="17" customFormat="1" ht="20.100000000000001" customHeight="1" x14ac:dyDescent="0.25">
      <c r="A22" s="131"/>
      <c r="B22" s="138"/>
      <c r="C22" s="155" t="s">
        <v>129</v>
      </c>
      <c r="D22" s="157"/>
      <c r="E22" s="157"/>
      <c r="F22" s="158"/>
      <c r="G22" s="158"/>
      <c r="H22" s="158"/>
      <c r="I22" s="158"/>
      <c r="J22" s="158"/>
      <c r="K22" s="158"/>
      <c r="L22" s="158"/>
      <c r="M22" s="139"/>
      <c r="N22" s="131"/>
      <c r="O22" s="138"/>
      <c r="P22" s="135"/>
      <c r="Q22" s="135"/>
      <c r="R22" s="135"/>
      <c r="S22" s="135"/>
      <c r="T22" s="135"/>
      <c r="U22" s="135"/>
      <c r="V22" s="139"/>
      <c r="W22" s="140"/>
      <c r="X22" s="138"/>
      <c r="Y22" s="155" t="s">
        <v>158</v>
      </c>
      <c r="Z22" s="140"/>
      <c r="AA22" s="140"/>
      <c r="AB22" s="140"/>
      <c r="AC22" s="140"/>
      <c r="AD22" s="140"/>
      <c r="AE22" s="142"/>
      <c r="AF22" s="98"/>
    </row>
    <row r="23" spans="1:32" s="17" customFormat="1" ht="20.100000000000001" customHeight="1" x14ac:dyDescent="0.25">
      <c r="A23" s="131"/>
      <c r="B23" s="138"/>
      <c r="C23" s="226"/>
      <c r="D23" s="225" t="s">
        <v>120</v>
      </c>
      <c r="E23" s="225"/>
      <c r="F23" s="227" t="s">
        <v>131</v>
      </c>
      <c r="G23" s="228"/>
      <c r="H23" s="228"/>
      <c r="I23" s="228"/>
      <c r="J23" s="228"/>
      <c r="K23" s="228"/>
      <c r="L23" s="229"/>
      <c r="M23" s="139"/>
      <c r="N23" s="131"/>
      <c r="O23" s="138"/>
      <c r="P23" s="135"/>
      <c r="Q23" s="135"/>
      <c r="R23" s="135"/>
      <c r="S23" s="135"/>
      <c r="T23" s="135"/>
      <c r="U23" s="135"/>
      <c r="V23" s="139"/>
      <c r="W23" s="140"/>
      <c r="X23" s="138"/>
      <c r="Y23" s="218" t="s">
        <v>163</v>
      </c>
      <c r="Z23" s="219"/>
      <c r="AA23" s="219"/>
      <c r="AB23" s="219"/>
      <c r="AC23" s="219"/>
      <c r="AD23" s="220"/>
      <c r="AE23" s="142"/>
      <c r="AF23" s="98"/>
    </row>
    <row r="24" spans="1:32" s="17" customFormat="1" ht="20.100000000000001" customHeight="1" x14ac:dyDescent="0.25">
      <c r="A24" s="131"/>
      <c r="B24" s="138"/>
      <c r="C24" s="226"/>
      <c r="D24" s="225"/>
      <c r="E24" s="225"/>
      <c r="F24" s="230"/>
      <c r="G24" s="231"/>
      <c r="H24" s="231"/>
      <c r="I24" s="231"/>
      <c r="J24" s="231"/>
      <c r="K24" s="231"/>
      <c r="L24" s="232"/>
      <c r="M24" s="139"/>
      <c r="N24" s="131"/>
      <c r="O24" s="138"/>
      <c r="P24" s="135"/>
      <c r="Q24" s="135"/>
      <c r="R24" s="135"/>
      <c r="S24" s="135"/>
      <c r="T24" s="135"/>
      <c r="U24" s="135"/>
      <c r="V24" s="139"/>
      <c r="W24" s="140"/>
      <c r="X24" s="138"/>
      <c r="Y24" s="186" t="s">
        <v>152</v>
      </c>
      <c r="Z24" s="143" t="s">
        <v>9</v>
      </c>
      <c r="AA24" s="143" t="s">
        <v>10</v>
      </c>
      <c r="AB24" s="143" t="s">
        <v>73</v>
      </c>
      <c r="AC24" s="143" t="s">
        <v>56</v>
      </c>
      <c r="AD24" s="143" t="s">
        <v>11</v>
      </c>
      <c r="AE24" s="142"/>
      <c r="AF24" s="98"/>
    </row>
    <row r="25" spans="1:32" s="17" customFormat="1" ht="20.100000000000001" customHeight="1" x14ac:dyDescent="0.25">
      <c r="A25" s="131"/>
      <c r="B25" s="138"/>
      <c r="C25" s="150" t="s">
        <v>124</v>
      </c>
      <c r="D25" s="255">
        <v>15</v>
      </c>
      <c r="E25" s="256"/>
      <c r="F25" s="218" t="s">
        <v>130</v>
      </c>
      <c r="G25" s="253"/>
      <c r="H25" s="253"/>
      <c r="I25" s="253"/>
      <c r="J25" s="253"/>
      <c r="K25" s="253"/>
      <c r="L25" s="254"/>
      <c r="M25" s="139"/>
      <c r="N25" s="131"/>
      <c r="O25" s="138"/>
      <c r="P25" s="135"/>
      <c r="Q25" s="135"/>
      <c r="R25" s="135"/>
      <c r="S25" s="135"/>
      <c r="T25" s="135"/>
      <c r="U25" s="135"/>
      <c r="V25" s="139"/>
      <c r="W25" s="140"/>
      <c r="X25" s="138"/>
      <c r="Y25" s="152" t="s">
        <v>159</v>
      </c>
      <c r="Z25" s="156">
        <f>Z14/Z20</f>
        <v>0.91666666666666652</v>
      </c>
      <c r="AA25" s="156">
        <f>AA14/AA20</f>
        <v>0.91666666666666652</v>
      </c>
      <c r="AB25" s="156">
        <f>AB14/AB20</f>
        <v>0.91666666666666663</v>
      </c>
      <c r="AC25" s="156">
        <f>AC14/AC20</f>
        <v>0.91666666666666674</v>
      </c>
      <c r="AD25" s="156">
        <f>AD14/AD20</f>
        <v>0.91666666666666663</v>
      </c>
      <c r="AE25" s="142"/>
      <c r="AF25" s="98"/>
    </row>
    <row r="26" spans="1:32" s="17" customFormat="1" ht="20.100000000000001" customHeight="1" x14ac:dyDescent="0.25">
      <c r="A26" s="131"/>
      <c r="B26" s="159"/>
      <c r="C26" s="177"/>
      <c r="D26" s="177"/>
      <c r="E26" s="177"/>
      <c r="F26" s="177"/>
      <c r="G26" s="177"/>
      <c r="H26" s="177"/>
      <c r="I26" s="177"/>
      <c r="J26" s="177"/>
      <c r="K26" s="177"/>
      <c r="L26" s="177"/>
      <c r="M26" s="160"/>
      <c r="N26" s="131"/>
      <c r="O26" s="159"/>
      <c r="P26" s="161"/>
      <c r="Q26" s="161"/>
      <c r="R26" s="161"/>
      <c r="S26" s="161"/>
      <c r="T26" s="161"/>
      <c r="U26" s="161"/>
      <c r="V26" s="160"/>
      <c r="W26" s="140"/>
      <c r="X26" s="159"/>
      <c r="Y26" s="161"/>
      <c r="Z26" s="161"/>
      <c r="AA26" s="161"/>
      <c r="AB26" s="161"/>
      <c r="AC26" s="161"/>
      <c r="AD26" s="161"/>
      <c r="AE26" s="162"/>
      <c r="AF26" s="98"/>
    </row>
    <row r="27" spans="1:32" s="17" customFormat="1" ht="20.100000000000001" customHeight="1" x14ac:dyDescent="0.25">
      <c r="A27" s="131"/>
      <c r="N27" s="131"/>
      <c r="O27" s="163"/>
      <c r="P27" s="163"/>
      <c r="Q27" s="163"/>
      <c r="R27" s="163"/>
      <c r="S27" s="163"/>
      <c r="T27" s="163"/>
      <c r="U27" s="163"/>
      <c r="V27" s="163"/>
      <c r="W27" s="140"/>
      <c r="X27" s="135"/>
      <c r="Y27" s="140"/>
      <c r="Z27" s="140"/>
      <c r="AA27" s="140"/>
      <c r="AB27" s="140"/>
      <c r="AC27" s="140"/>
      <c r="AD27" s="140"/>
      <c r="AE27" s="140"/>
      <c r="AF27" s="98"/>
    </row>
    <row r="28" spans="1:32" s="17" customFormat="1" ht="20.100000000000001" customHeight="1" x14ac:dyDescent="0.25">
      <c r="A28" s="131"/>
      <c r="B28" s="132"/>
      <c r="C28" s="133"/>
      <c r="D28" s="133"/>
      <c r="E28" s="133"/>
      <c r="F28" s="133"/>
      <c r="G28" s="133"/>
      <c r="H28" s="133"/>
      <c r="I28" s="133"/>
      <c r="J28" s="133"/>
      <c r="K28" s="133"/>
      <c r="L28" s="133"/>
      <c r="M28" s="134"/>
      <c r="N28" s="131"/>
      <c r="O28" s="132"/>
      <c r="P28" s="133"/>
      <c r="Q28" s="133"/>
      <c r="R28" s="133"/>
      <c r="S28" s="133"/>
      <c r="T28" s="133"/>
      <c r="U28" s="133"/>
      <c r="V28" s="134"/>
      <c r="W28" s="140"/>
      <c r="X28" s="132"/>
      <c r="Y28" s="164"/>
      <c r="Z28" s="164"/>
      <c r="AA28" s="164"/>
      <c r="AB28" s="164"/>
      <c r="AC28" s="164"/>
      <c r="AD28" s="164"/>
      <c r="AE28" s="165"/>
      <c r="AF28" s="98"/>
    </row>
    <row r="29" spans="1:32" s="17" customFormat="1" ht="20.100000000000001" customHeight="1" x14ac:dyDescent="0.25">
      <c r="A29" s="131"/>
      <c r="B29" s="138"/>
      <c r="C29" s="224" t="s">
        <v>125</v>
      </c>
      <c r="D29" s="224"/>
      <c r="E29" s="224"/>
      <c r="F29" s="224"/>
      <c r="G29" s="224"/>
      <c r="H29" s="224"/>
      <c r="I29" s="224"/>
      <c r="J29" s="224"/>
      <c r="K29" s="224"/>
      <c r="L29" s="224"/>
      <c r="M29" s="139"/>
      <c r="N29" s="131"/>
      <c r="O29" s="248" t="s">
        <v>167</v>
      </c>
      <c r="P29" s="249"/>
      <c r="Q29" s="249"/>
      <c r="R29" s="249"/>
      <c r="S29" s="249"/>
      <c r="T29" s="249"/>
      <c r="U29" s="249"/>
      <c r="V29" s="250"/>
      <c r="W29" s="163"/>
      <c r="X29" s="239" t="s">
        <v>139</v>
      </c>
      <c r="Y29" s="224"/>
      <c r="Z29" s="224"/>
      <c r="AA29" s="224"/>
      <c r="AB29" s="224"/>
      <c r="AC29" s="224"/>
      <c r="AD29" s="224"/>
      <c r="AE29" s="240"/>
      <c r="AF29" s="98"/>
    </row>
    <row r="30" spans="1:32" s="17" customFormat="1" ht="20.100000000000001" customHeight="1" x14ac:dyDescent="0.25">
      <c r="A30" s="131"/>
      <c r="B30" s="174"/>
      <c r="C30" s="173"/>
      <c r="D30" s="173"/>
      <c r="E30" s="173"/>
      <c r="F30" s="173"/>
      <c r="G30" s="173"/>
      <c r="H30" s="173"/>
      <c r="I30" s="173"/>
      <c r="J30" s="173"/>
      <c r="K30" s="173"/>
      <c r="L30" s="173"/>
      <c r="M30" s="175"/>
      <c r="N30" s="131"/>
      <c r="O30" s="248"/>
      <c r="P30" s="249"/>
      <c r="Q30" s="249"/>
      <c r="R30" s="249"/>
      <c r="S30" s="249"/>
      <c r="T30" s="249"/>
      <c r="U30" s="249"/>
      <c r="V30" s="250"/>
      <c r="W30" s="135"/>
      <c r="X30" s="174"/>
      <c r="Y30" s="247" t="s">
        <v>155</v>
      </c>
      <c r="Z30" s="247"/>
      <c r="AA30" s="247"/>
      <c r="AB30" s="247"/>
      <c r="AC30" s="247"/>
      <c r="AD30" s="247"/>
      <c r="AE30" s="181"/>
      <c r="AF30" s="98"/>
    </row>
    <row r="31" spans="1:32" s="17" customFormat="1" ht="20.100000000000001" customHeight="1" x14ac:dyDescent="0.25">
      <c r="A31" s="131"/>
      <c r="B31" s="174"/>
      <c r="C31" s="216" t="s">
        <v>148</v>
      </c>
      <c r="D31" s="216"/>
      <c r="E31" s="216"/>
      <c r="F31" s="216"/>
      <c r="G31" s="216"/>
      <c r="H31" s="216"/>
      <c r="I31" s="216"/>
      <c r="J31" s="216"/>
      <c r="K31" s="216"/>
      <c r="L31" s="216"/>
      <c r="M31" s="175"/>
      <c r="N31" s="131"/>
      <c r="O31" s="138"/>
      <c r="P31" s="135"/>
      <c r="Q31" s="135"/>
      <c r="R31" s="135"/>
      <c r="S31" s="135"/>
      <c r="T31" s="135"/>
      <c r="U31" s="135"/>
      <c r="V31" s="139"/>
      <c r="W31" s="163"/>
      <c r="X31" s="180"/>
      <c r="Y31" s="247"/>
      <c r="Z31" s="247"/>
      <c r="AA31" s="247"/>
      <c r="AB31" s="247"/>
      <c r="AC31" s="247"/>
      <c r="AD31" s="247"/>
      <c r="AE31" s="181"/>
      <c r="AF31" s="98"/>
    </row>
    <row r="32" spans="1:32" s="17" customFormat="1" ht="20.100000000000001" customHeight="1" x14ac:dyDescent="0.25">
      <c r="A32" s="131"/>
      <c r="B32" s="138"/>
      <c r="C32" s="273" t="s">
        <v>157</v>
      </c>
      <c r="D32" s="274"/>
      <c r="E32" s="274"/>
      <c r="F32" s="274"/>
      <c r="G32" s="274"/>
      <c r="H32" s="274"/>
      <c r="I32" s="274"/>
      <c r="J32" s="274"/>
      <c r="K32" s="274"/>
      <c r="L32" s="274"/>
      <c r="M32" s="175"/>
      <c r="N32" s="131"/>
      <c r="O32" s="138"/>
      <c r="P32" s="135"/>
      <c r="Q32" s="135"/>
      <c r="R32" s="135"/>
      <c r="S32" s="135"/>
      <c r="T32" s="135"/>
      <c r="U32" s="135"/>
      <c r="V32" s="139"/>
      <c r="W32" s="135"/>
      <c r="X32" s="138"/>
      <c r="Y32" s="135"/>
      <c r="Z32" s="135"/>
      <c r="AA32" s="135"/>
      <c r="AB32" s="135"/>
      <c r="AC32" s="135"/>
      <c r="AD32" s="135"/>
      <c r="AE32" s="139"/>
      <c r="AF32" s="98"/>
    </row>
    <row r="33" spans="1:32" s="17" customFormat="1" ht="20.100000000000001" customHeight="1" x14ac:dyDescent="0.25">
      <c r="A33" s="131"/>
      <c r="B33" s="138"/>
      <c r="C33" s="173"/>
      <c r="D33" s="173"/>
      <c r="E33" s="173"/>
      <c r="F33" s="173"/>
      <c r="G33" s="173"/>
      <c r="H33" s="173"/>
      <c r="I33" s="173"/>
      <c r="J33" s="173"/>
      <c r="K33" s="173"/>
      <c r="L33" s="173"/>
      <c r="M33" s="175"/>
      <c r="N33" s="131"/>
      <c r="O33" s="138"/>
      <c r="P33" s="135"/>
      <c r="Q33" s="135"/>
      <c r="R33" s="135"/>
      <c r="S33" s="135"/>
      <c r="T33" s="135"/>
      <c r="U33" s="135"/>
      <c r="V33" s="139"/>
      <c r="W33" s="135"/>
      <c r="X33" s="138"/>
      <c r="Y33" s="226" t="s">
        <v>168</v>
      </c>
      <c r="Z33" s="226"/>
      <c r="AA33" s="226" t="s">
        <v>164</v>
      </c>
      <c r="AB33" s="226"/>
      <c r="AC33" s="226"/>
      <c r="AD33" s="226"/>
      <c r="AE33" s="139"/>
      <c r="AF33" s="98"/>
    </row>
    <row r="34" spans="1:32" s="17" customFormat="1" ht="20.100000000000001" customHeight="1" x14ac:dyDescent="0.25">
      <c r="A34" s="131"/>
      <c r="B34" s="138"/>
      <c r="C34" s="259" t="s">
        <v>150</v>
      </c>
      <c r="D34" s="259"/>
      <c r="E34" s="259"/>
      <c r="F34" s="259"/>
      <c r="G34" s="259"/>
      <c r="H34" s="259"/>
      <c r="I34" s="259"/>
      <c r="J34" s="259"/>
      <c r="K34" s="259"/>
      <c r="L34" s="259"/>
      <c r="M34" s="175"/>
      <c r="N34" s="131"/>
      <c r="O34" s="138"/>
      <c r="P34" s="135"/>
      <c r="Q34" s="135"/>
      <c r="R34" s="135"/>
      <c r="S34" s="135"/>
      <c r="T34" s="135"/>
      <c r="U34" s="135"/>
      <c r="V34" s="139"/>
      <c r="W34" s="135"/>
      <c r="X34" s="138"/>
      <c r="Y34" s="233" t="s">
        <v>140</v>
      </c>
      <c r="Z34" s="233"/>
      <c r="AA34" s="167"/>
      <c r="AB34" s="226" t="s">
        <v>162</v>
      </c>
      <c r="AC34" s="226"/>
      <c r="AD34" s="167">
        <f>AA35</f>
        <v>0</v>
      </c>
      <c r="AE34" s="139"/>
      <c r="AF34" s="98"/>
    </row>
    <row r="35" spans="1:32" s="17" customFormat="1" ht="20.100000000000001" customHeight="1" x14ac:dyDescent="0.25">
      <c r="A35" s="131"/>
      <c r="B35" s="138"/>
      <c r="C35" s="150"/>
      <c r="D35" s="225" t="s">
        <v>149</v>
      </c>
      <c r="E35" s="225"/>
      <c r="F35" s="226" t="s">
        <v>126</v>
      </c>
      <c r="G35" s="226"/>
      <c r="H35" s="226"/>
      <c r="I35" s="226"/>
      <c r="J35" s="226"/>
      <c r="K35" s="226"/>
      <c r="L35" s="226"/>
      <c r="M35" s="175"/>
      <c r="N35" s="179"/>
      <c r="O35" s="138"/>
      <c r="P35" s="135"/>
      <c r="Q35" s="135"/>
      <c r="R35" s="135"/>
      <c r="S35" s="135"/>
      <c r="T35" s="135"/>
      <c r="U35" s="135"/>
      <c r="V35" s="139"/>
      <c r="W35" s="135"/>
      <c r="X35" s="138"/>
      <c r="Y35" s="233" t="s">
        <v>141</v>
      </c>
      <c r="Z35" s="233"/>
      <c r="AA35" s="167">
        <v>0</v>
      </c>
      <c r="AB35" s="226" t="s">
        <v>165</v>
      </c>
      <c r="AC35" s="226"/>
      <c r="AD35" s="167">
        <f t="shared" ref="AD35:AD39" si="0">AA36</f>
        <v>0.71</v>
      </c>
      <c r="AE35" s="139"/>
      <c r="AF35" s="98"/>
    </row>
    <row r="36" spans="1:32" s="17" customFormat="1" ht="20.100000000000001" customHeight="1" x14ac:dyDescent="0.25">
      <c r="A36" s="131"/>
      <c r="B36" s="138"/>
      <c r="C36" s="150" t="s">
        <v>121</v>
      </c>
      <c r="D36" s="235">
        <v>1</v>
      </c>
      <c r="E36" s="235"/>
      <c r="F36" s="236" t="s">
        <v>208</v>
      </c>
      <c r="G36" s="236"/>
      <c r="H36" s="236"/>
      <c r="I36" s="236"/>
      <c r="J36" s="236"/>
      <c r="K36" s="236"/>
      <c r="L36" s="236"/>
      <c r="M36" s="175"/>
      <c r="N36" s="179"/>
      <c r="O36" s="138"/>
      <c r="P36" s="135"/>
      <c r="Q36" s="135"/>
      <c r="R36" s="135"/>
      <c r="S36" s="135"/>
      <c r="T36" s="135"/>
      <c r="U36" s="135"/>
      <c r="V36" s="139"/>
      <c r="W36" s="135"/>
      <c r="X36" s="138"/>
      <c r="Y36" s="233" t="s">
        <v>142</v>
      </c>
      <c r="Z36" s="233"/>
      <c r="AA36" s="167">
        <v>0.71</v>
      </c>
      <c r="AB36" s="226" t="s">
        <v>165</v>
      </c>
      <c r="AC36" s="226"/>
      <c r="AD36" s="167">
        <f t="shared" si="0"/>
        <v>1</v>
      </c>
      <c r="AE36" s="139"/>
      <c r="AF36" s="98"/>
    </row>
    <row r="37" spans="1:32" s="17" customFormat="1" ht="20.100000000000001" customHeight="1" x14ac:dyDescent="0.25">
      <c r="A37" s="131"/>
      <c r="B37" s="138"/>
      <c r="C37" s="150" t="s">
        <v>122</v>
      </c>
      <c r="D37" s="237">
        <f>100%-D36</f>
        <v>0</v>
      </c>
      <c r="E37" s="237"/>
      <c r="F37" s="236" t="s">
        <v>151</v>
      </c>
      <c r="G37" s="236"/>
      <c r="H37" s="236"/>
      <c r="I37" s="236"/>
      <c r="J37" s="236"/>
      <c r="K37" s="236"/>
      <c r="L37" s="236"/>
      <c r="M37" s="175"/>
      <c r="N37" s="131"/>
      <c r="O37" s="138"/>
      <c r="P37" s="135"/>
      <c r="Q37" s="135"/>
      <c r="R37" s="135"/>
      <c r="S37" s="135"/>
      <c r="T37" s="135"/>
      <c r="U37" s="135"/>
      <c r="V37" s="139"/>
      <c r="W37" s="135"/>
      <c r="X37" s="138"/>
      <c r="Y37" s="233" t="s">
        <v>143</v>
      </c>
      <c r="Z37" s="233"/>
      <c r="AA37" s="167">
        <v>1</v>
      </c>
      <c r="AB37" s="226" t="s">
        <v>165</v>
      </c>
      <c r="AC37" s="226"/>
      <c r="AD37" s="167">
        <f>AA38</f>
        <v>1.41</v>
      </c>
      <c r="AE37" s="139"/>
      <c r="AF37" s="98"/>
    </row>
    <row r="38" spans="1:32" s="17" customFormat="1" ht="20.100000000000001" customHeight="1" x14ac:dyDescent="0.25">
      <c r="A38" s="131"/>
      <c r="B38" s="138"/>
      <c r="M38" s="175"/>
      <c r="N38" s="131"/>
      <c r="O38" s="138"/>
      <c r="P38" s="135"/>
      <c r="Q38" s="135"/>
      <c r="R38" s="135"/>
      <c r="S38" s="135"/>
      <c r="T38" s="135"/>
      <c r="U38" s="135"/>
      <c r="V38" s="139"/>
      <c r="W38" s="135"/>
      <c r="X38" s="138"/>
      <c r="Y38" s="233" t="s">
        <v>147</v>
      </c>
      <c r="Z38" s="233"/>
      <c r="AA38" s="167">
        <v>1.41</v>
      </c>
      <c r="AB38" s="226" t="s">
        <v>165</v>
      </c>
      <c r="AC38" s="226"/>
      <c r="AD38" s="167">
        <f t="shared" si="0"/>
        <v>2</v>
      </c>
      <c r="AE38" s="139"/>
      <c r="AF38" s="98"/>
    </row>
    <row r="39" spans="1:32" s="17" customFormat="1" ht="20.100000000000001" customHeight="1" x14ac:dyDescent="0.25">
      <c r="A39" s="131"/>
      <c r="B39" s="174"/>
      <c r="C39" s="217" t="s">
        <v>171</v>
      </c>
      <c r="D39" s="217"/>
      <c r="E39" s="217"/>
      <c r="F39" s="217"/>
      <c r="G39" s="217"/>
      <c r="H39" s="217"/>
      <c r="I39" s="217"/>
      <c r="J39" s="217"/>
      <c r="K39" s="217"/>
      <c r="L39" s="217"/>
      <c r="M39" s="175"/>
      <c r="N39" s="131"/>
      <c r="O39" s="138"/>
      <c r="P39" s="135"/>
      <c r="Q39" s="135"/>
      <c r="R39" s="135"/>
      <c r="S39" s="135"/>
      <c r="T39" s="135"/>
      <c r="U39" s="135"/>
      <c r="V39" s="139"/>
      <c r="W39" s="135"/>
      <c r="X39" s="138"/>
      <c r="Y39" s="233" t="s">
        <v>144</v>
      </c>
      <c r="Z39" s="233"/>
      <c r="AA39" s="167">
        <v>2</v>
      </c>
      <c r="AB39" s="226" t="s">
        <v>165</v>
      </c>
      <c r="AC39" s="226"/>
      <c r="AD39" s="166">
        <f t="shared" si="0"/>
        <v>2.831</v>
      </c>
      <c r="AE39" s="139"/>
      <c r="AF39" s="98"/>
    </row>
    <row r="40" spans="1:32" s="17" customFormat="1" ht="20.100000000000001" customHeight="1" x14ac:dyDescent="0.25">
      <c r="A40" s="131"/>
      <c r="B40" s="138"/>
      <c r="C40" s="226" t="s">
        <v>9</v>
      </c>
      <c r="D40" s="226"/>
      <c r="E40" s="226" t="s">
        <v>10</v>
      </c>
      <c r="F40" s="226"/>
      <c r="G40" s="226" t="s">
        <v>73</v>
      </c>
      <c r="H40" s="226"/>
      <c r="I40" s="226" t="s">
        <v>56</v>
      </c>
      <c r="J40" s="226"/>
      <c r="K40" s="226" t="s">
        <v>11</v>
      </c>
      <c r="L40" s="226"/>
      <c r="M40" s="175"/>
      <c r="N40" s="131"/>
      <c r="O40" s="138"/>
      <c r="P40" s="135"/>
      <c r="Q40" s="135"/>
      <c r="R40" s="135"/>
      <c r="S40" s="135"/>
      <c r="T40" s="135"/>
      <c r="U40" s="135"/>
      <c r="V40" s="139"/>
      <c r="W40" s="135"/>
      <c r="X40" s="138"/>
      <c r="Y40" s="233" t="s">
        <v>145</v>
      </c>
      <c r="Z40" s="233"/>
      <c r="AA40" s="166">
        <v>2.831</v>
      </c>
      <c r="AB40" s="226" t="s">
        <v>165</v>
      </c>
      <c r="AC40" s="226"/>
      <c r="AD40" s="167">
        <f>AA41</f>
        <v>4</v>
      </c>
      <c r="AE40" s="139"/>
      <c r="AF40" s="98"/>
    </row>
    <row r="41" spans="1:32" s="17" customFormat="1" ht="20.100000000000001" customHeight="1" x14ac:dyDescent="0.25">
      <c r="A41" s="131"/>
      <c r="B41" s="138"/>
      <c r="C41" s="238">
        <v>5</v>
      </c>
      <c r="D41" s="238"/>
      <c r="E41" s="238">
        <v>5</v>
      </c>
      <c r="F41" s="238"/>
      <c r="G41" s="238">
        <v>5</v>
      </c>
      <c r="H41" s="238"/>
      <c r="I41" s="238">
        <v>5</v>
      </c>
      <c r="J41" s="238"/>
      <c r="K41" s="238">
        <v>5</v>
      </c>
      <c r="L41" s="238"/>
      <c r="M41" s="175"/>
      <c r="N41" s="131"/>
      <c r="O41" s="138"/>
      <c r="P41" s="135"/>
      <c r="Q41" s="135"/>
      <c r="R41" s="135"/>
      <c r="S41" s="135"/>
      <c r="T41" s="135"/>
      <c r="U41" s="135"/>
      <c r="V41" s="139"/>
      <c r="W41" s="135"/>
      <c r="X41" s="138"/>
      <c r="Y41" s="233" t="s">
        <v>146</v>
      </c>
      <c r="Z41" s="233"/>
      <c r="AA41" s="167">
        <v>4</v>
      </c>
      <c r="AB41" s="226" t="s">
        <v>166</v>
      </c>
      <c r="AC41" s="226"/>
      <c r="AD41" s="167"/>
      <c r="AE41" s="139"/>
      <c r="AF41" s="98"/>
    </row>
    <row r="42" spans="1:32" s="17" customFormat="1" ht="20.100000000000001" customHeight="1" x14ac:dyDescent="0.25">
      <c r="A42" s="131"/>
      <c r="B42" s="176"/>
      <c r="C42" s="177"/>
      <c r="D42" s="177"/>
      <c r="E42" s="177"/>
      <c r="F42" s="177"/>
      <c r="G42" s="177"/>
      <c r="H42" s="177"/>
      <c r="I42" s="177"/>
      <c r="J42" s="177"/>
      <c r="K42" s="177"/>
      <c r="L42" s="177"/>
      <c r="M42" s="178"/>
      <c r="N42" s="131"/>
      <c r="O42" s="159"/>
      <c r="P42" s="161"/>
      <c r="Q42" s="161"/>
      <c r="R42" s="161"/>
      <c r="S42" s="161"/>
      <c r="T42" s="161"/>
      <c r="U42" s="161"/>
      <c r="V42" s="160"/>
      <c r="W42" s="135"/>
      <c r="X42" s="159"/>
      <c r="Y42" s="161"/>
      <c r="Z42" s="161"/>
      <c r="AA42" s="161"/>
      <c r="AB42" s="161"/>
      <c r="AC42" s="161"/>
      <c r="AD42" s="161"/>
      <c r="AE42" s="160"/>
      <c r="AF42" s="98"/>
    </row>
    <row r="43" spans="1:32" s="17" customFormat="1" ht="20.100000000000001" customHeight="1" x14ac:dyDescent="0.25">
      <c r="A43" s="131"/>
      <c r="B43" s="131"/>
      <c r="C43" s="131"/>
      <c r="D43" s="131"/>
      <c r="E43" s="131"/>
      <c r="F43" s="131"/>
      <c r="G43" s="131"/>
      <c r="H43" s="131"/>
      <c r="I43" s="131"/>
      <c r="J43" s="131"/>
      <c r="K43" s="131"/>
      <c r="L43" s="131"/>
      <c r="M43" s="131"/>
      <c r="N43" s="131"/>
      <c r="O43" s="163"/>
      <c r="P43" s="163"/>
      <c r="Q43" s="163"/>
      <c r="R43" s="163"/>
      <c r="S43" s="163"/>
      <c r="T43" s="163"/>
      <c r="U43" s="163"/>
      <c r="V43" s="163"/>
      <c r="W43" s="163"/>
      <c r="X43" s="163"/>
      <c r="Y43" s="163"/>
      <c r="Z43" s="163"/>
      <c r="AA43" s="163"/>
      <c r="AB43" s="163"/>
      <c r="AC43" s="163"/>
      <c r="AD43" s="163"/>
      <c r="AE43" s="163"/>
      <c r="AF43" s="98"/>
    </row>
    <row r="44" spans="1:32" s="17" customFormat="1" ht="75" customHeight="1" x14ac:dyDescent="0.25">
      <c r="A44" s="131"/>
      <c r="B44" s="221"/>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3"/>
      <c r="AF44" s="98"/>
    </row>
    <row r="45" spans="1:32" s="17" customFormat="1" ht="20.100000000000001" customHeight="1" x14ac:dyDescent="0.25">
      <c r="O45" s="98"/>
      <c r="P45" s="98"/>
      <c r="Q45" s="98"/>
      <c r="R45" s="98"/>
      <c r="S45" s="98"/>
      <c r="T45" s="98"/>
      <c r="U45" s="98"/>
      <c r="V45" s="98"/>
      <c r="W45" s="98"/>
      <c r="X45" s="98"/>
      <c r="Y45" s="98"/>
      <c r="Z45" s="98"/>
      <c r="AA45" s="98"/>
      <c r="AB45" s="98"/>
      <c r="AC45" s="98"/>
      <c r="AD45" s="98"/>
      <c r="AE45" s="98"/>
      <c r="AF45" s="98"/>
    </row>
    <row r="46" spans="1:32" s="17" customFormat="1" ht="20.100000000000001" customHeight="1" x14ac:dyDescent="0.25">
      <c r="B46" s="132"/>
      <c r="C46" s="133"/>
      <c r="D46" s="133"/>
      <c r="E46" s="133"/>
      <c r="F46" s="133"/>
      <c r="G46" s="133"/>
      <c r="H46" s="133"/>
      <c r="I46" s="133"/>
      <c r="J46" s="133"/>
      <c r="K46" s="133"/>
      <c r="L46" s="133"/>
      <c r="M46" s="134"/>
      <c r="N46" s="173"/>
      <c r="O46" s="25"/>
      <c r="P46" s="98"/>
      <c r="Q46" s="98"/>
      <c r="R46" s="98"/>
      <c r="S46" s="98"/>
      <c r="AF46" s="98"/>
    </row>
    <row r="47" spans="1:32" s="17" customFormat="1" ht="20.100000000000001" customHeight="1" x14ac:dyDescent="0.25">
      <c r="B47" s="138"/>
      <c r="C47" s="135"/>
      <c r="D47" s="135"/>
      <c r="E47" s="135"/>
      <c r="F47" s="224" t="s">
        <v>132</v>
      </c>
      <c r="G47" s="224"/>
      <c r="H47" s="224"/>
      <c r="I47" s="224"/>
      <c r="J47" s="135"/>
      <c r="K47" s="135"/>
      <c r="L47" s="135"/>
      <c r="M47" s="139"/>
      <c r="N47" s="173"/>
      <c r="O47" s="173"/>
    </row>
    <row r="48" spans="1:32" s="17" customFormat="1" ht="20.100000000000001" customHeight="1" x14ac:dyDescent="0.25">
      <c r="B48" s="138"/>
      <c r="C48" s="188"/>
      <c r="D48" s="188"/>
      <c r="E48" s="188"/>
      <c r="F48" s="188"/>
      <c r="G48" s="188"/>
      <c r="H48" s="188"/>
      <c r="I48" s="188"/>
      <c r="J48" s="188"/>
      <c r="K48" s="188"/>
      <c r="L48" s="188"/>
      <c r="M48" s="139"/>
      <c r="N48" s="173"/>
      <c r="O48" s="173"/>
    </row>
    <row r="49" spans="2:15" s="17" customFormat="1" ht="20.100000000000001" customHeight="1" x14ac:dyDescent="0.25">
      <c r="B49" s="138"/>
      <c r="C49" s="234" t="s">
        <v>133</v>
      </c>
      <c r="D49" s="234"/>
      <c r="E49" s="234"/>
      <c r="F49" s="234"/>
      <c r="G49" s="234"/>
      <c r="H49" s="234"/>
      <c r="I49" s="234"/>
      <c r="J49" s="234"/>
      <c r="K49" s="234"/>
      <c r="L49" s="234"/>
      <c r="M49" s="139"/>
      <c r="N49" s="173"/>
      <c r="O49" s="173"/>
    </row>
    <row r="50" spans="2:15" s="17" customFormat="1" ht="20.100000000000001" customHeight="1" x14ac:dyDescent="0.25">
      <c r="B50" s="138"/>
      <c r="C50" s="234" t="s">
        <v>135</v>
      </c>
      <c r="D50" s="234"/>
      <c r="E50" s="234"/>
      <c r="F50" s="234"/>
      <c r="G50" s="234"/>
      <c r="H50" s="234"/>
      <c r="I50" s="234"/>
      <c r="J50" s="234"/>
      <c r="K50" s="234"/>
      <c r="L50" s="234"/>
      <c r="M50" s="139"/>
      <c r="N50" s="173"/>
      <c r="O50" s="173"/>
    </row>
    <row r="51" spans="2:15" s="17" customFormat="1" ht="20.100000000000001" customHeight="1" x14ac:dyDescent="0.25">
      <c r="B51" s="138"/>
      <c r="C51" s="234" t="s">
        <v>136</v>
      </c>
      <c r="D51" s="234"/>
      <c r="E51" s="234"/>
      <c r="F51" s="234"/>
      <c r="G51" s="234"/>
      <c r="H51" s="234"/>
      <c r="I51" s="234"/>
      <c r="J51" s="234"/>
      <c r="K51" s="234"/>
      <c r="L51" s="234"/>
      <c r="M51" s="139"/>
      <c r="N51" s="173"/>
      <c r="O51" s="173"/>
    </row>
    <row r="52" spans="2:15" s="17" customFormat="1" ht="20.100000000000001" customHeight="1" x14ac:dyDescent="0.25">
      <c r="B52" s="159"/>
      <c r="C52" s="161"/>
      <c r="D52" s="161"/>
      <c r="E52" s="161"/>
      <c r="F52" s="161"/>
      <c r="G52" s="161"/>
      <c r="H52" s="161"/>
      <c r="I52" s="161"/>
      <c r="J52" s="161"/>
      <c r="K52" s="161"/>
      <c r="L52" s="161"/>
      <c r="M52" s="160"/>
      <c r="N52" s="173"/>
      <c r="O52" s="173"/>
    </row>
    <row r="53" spans="2:15" s="17" customFormat="1" ht="20.100000000000001" customHeight="1" x14ac:dyDescent="0.25">
      <c r="N53" s="173"/>
      <c r="O53" s="173"/>
    </row>
    <row r="54" spans="2:15" s="17" customFormat="1" ht="20.100000000000001" customHeight="1" x14ac:dyDescent="0.25">
      <c r="N54" s="173"/>
      <c r="O54" s="173"/>
    </row>
    <row r="55" spans="2:15" s="17" customFormat="1" ht="20.100000000000001" customHeight="1" x14ac:dyDescent="0.25">
      <c r="N55" s="173"/>
      <c r="O55" s="173"/>
    </row>
    <row r="56" spans="2:15" s="17" customFormat="1" ht="20.100000000000001" customHeight="1" x14ac:dyDescent="0.25">
      <c r="N56" s="173"/>
      <c r="O56" s="173"/>
    </row>
    <row r="57" spans="2:15" s="17" customFormat="1" ht="20.100000000000001" customHeight="1" x14ac:dyDescent="0.25">
      <c r="N57" s="173"/>
      <c r="O57" s="173"/>
    </row>
    <row r="58" spans="2:15" s="17" customFormat="1" ht="20.100000000000001" customHeight="1" x14ac:dyDescent="0.25">
      <c r="N58" s="173"/>
      <c r="O58" s="173"/>
    </row>
    <row r="59" spans="2:15" s="17" customFormat="1" ht="20.100000000000001" customHeight="1" x14ac:dyDescent="0.25">
      <c r="N59" s="173"/>
      <c r="O59" s="173"/>
    </row>
    <row r="60" spans="2:15" s="17" customFormat="1" ht="20.100000000000001" customHeight="1" x14ac:dyDescent="0.25">
      <c r="N60" s="173"/>
      <c r="O60" s="173"/>
    </row>
    <row r="61" spans="2:15" s="17" customFormat="1" ht="20.100000000000001" customHeight="1" x14ac:dyDescent="0.25"/>
    <row r="62" spans="2:15" s="17" customFormat="1" ht="20.100000000000001" customHeight="1" x14ac:dyDescent="0.25"/>
    <row r="63" spans="2:15" s="17" customFormat="1" ht="20.100000000000001" customHeight="1" x14ac:dyDescent="0.25"/>
    <row r="64" spans="2:15" s="17" customFormat="1" ht="20.100000000000001" customHeight="1" x14ac:dyDescent="0.25"/>
    <row r="65" s="17" customFormat="1" ht="20.100000000000001" customHeight="1" x14ac:dyDescent="0.25"/>
    <row r="66" s="17" customFormat="1" ht="20.100000000000001" customHeight="1" x14ac:dyDescent="0.25"/>
    <row r="67" s="17" customFormat="1" ht="20.100000000000001" customHeight="1" x14ac:dyDescent="0.25"/>
    <row r="68" s="17" customFormat="1" ht="20.100000000000001" customHeight="1" x14ac:dyDescent="0.25"/>
    <row r="69" s="17" customFormat="1" ht="20.100000000000001" customHeight="1" x14ac:dyDescent="0.25"/>
    <row r="70" s="17" customFormat="1" ht="20.100000000000001" customHeight="1" x14ac:dyDescent="0.25"/>
    <row r="71" s="17" customFormat="1" ht="20.100000000000001" customHeight="1" x14ac:dyDescent="0.25"/>
    <row r="72" s="17" customFormat="1" ht="20.100000000000001" customHeight="1" x14ac:dyDescent="0.25"/>
    <row r="73" s="17" customFormat="1" ht="20.100000000000001" customHeight="1" x14ac:dyDescent="0.25"/>
    <row r="74" s="17" customFormat="1" ht="20.100000000000001" customHeight="1" x14ac:dyDescent="0.25"/>
    <row r="75" s="17" customFormat="1" ht="20.100000000000001" customHeight="1" x14ac:dyDescent="0.25"/>
    <row r="76" s="17" customFormat="1" ht="20.100000000000001" customHeight="1" x14ac:dyDescent="0.25"/>
    <row r="77" s="17" customFormat="1" ht="20.100000000000001" customHeight="1" x14ac:dyDescent="0.25"/>
    <row r="78" s="17" customFormat="1" ht="20.100000000000001" customHeight="1" x14ac:dyDescent="0.25"/>
    <row r="79" s="17" customFormat="1" ht="20.100000000000001" customHeight="1" x14ac:dyDescent="0.25"/>
    <row r="80" s="17" customFormat="1" ht="20.100000000000001" customHeight="1" x14ac:dyDescent="0.25"/>
    <row r="81" s="17" customFormat="1" ht="20.100000000000001" customHeight="1" x14ac:dyDescent="0.25"/>
    <row r="82" s="17" customFormat="1" ht="20.100000000000001" customHeight="1" x14ac:dyDescent="0.25"/>
    <row r="83" s="17" customFormat="1" ht="20.100000000000001" customHeight="1" x14ac:dyDescent="0.25"/>
    <row r="84" s="17" customFormat="1" ht="20.100000000000001" customHeight="1" x14ac:dyDescent="0.25"/>
    <row r="85" s="17" customFormat="1" ht="20.100000000000001" customHeight="1" x14ac:dyDescent="0.25"/>
    <row r="86" s="17" customFormat="1" ht="20.100000000000001" customHeight="1" x14ac:dyDescent="0.25"/>
  </sheetData>
  <sheetProtection algorithmName="SHA-512" hashValue="8f5O9HQi5UZ71Y4VWJ8272r90uv8WHgVulMi/LvGCHovEIGqeyqUXyhRvhxqduGOlUmpHwZtiME137wHjejDVw==" saltValue="E5+h+qVr5hJWgGhtD/9VZg==" spinCount="100000" sheet="1" objects="1" scenarios="1"/>
  <dataConsolidate/>
  <mergeCells count="76">
    <mergeCell ref="C32:L32"/>
    <mergeCell ref="K40:L40"/>
    <mergeCell ref="I40:J40"/>
    <mergeCell ref="G40:H40"/>
    <mergeCell ref="E40:F40"/>
    <mergeCell ref="C40:D40"/>
    <mergeCell ref="Y36:Z36"/>
    <mergeCell ref="C51:L51"/>
    <mergeCell ref="C34:L34"/>
    <mergeCell ref="C16:L16"/>
    <mergeCell ref="B2:AE3"/>
    <mergeCell ref="Y39:Z39"/>
    <mergeCell ref="Y40:Z40"/>
    <mergeCell ref="B6:M6"/>
    <mergeCell ref="C8:H8"/>
    <mergeCell ref="F20:L20"/>
    <mergeCell ref="F18:L19"/>
    <mergeCell ref="D18:E19"/>
    <mergeCell ref="C11:L11"/>
    <mergeCell ref="C12:C13"/>
    <mergeCell ref="C9:L9"/>
    <mergeCell ref="C18:C19"/>
    <mergeCell ref="D15:E15"/>
    <mergeCell ref="F14:L14"/>
    <mergeCell ref="F12:L13"/>
    <mergeCell ref="C21:L21"/>
    <mergeCell ref="F25:L25"/>
    <mergeCell ref="F15:L15"/>
    <mergeCell ref="D14:E14"/>
    <mergeCell ref="D12:E13"/>
    <mergeCell ref="D25:E25"/>
    <mergeCell ref="D20:E20"/>
    <mergeCell ref="O6:V6"/>
    <mergeCell ref="O7:V7"/>
    <mergeCell ref="Y37:Z37"/>
    <mergeCell ref="X6:AE6"/>
    <mergeCell ref="X7:AE7"/>
    <mergeCell ref="X29:AE29"/>
    <mergeCell ref="Y30:AD31"/>
    <mergeCell ref="AA33:AD33"/>
    <mergeCell ref="AB34:AC34"/>
    <mergeCell ref="AB35:AC35"/>
    <mergeCell ref="AB36:AC36"/>
    <mergeCell ref="AB37:AC37"/>
    <mergeCell ref="O29:V30"/>
    <mergeCell ref="Y33:Z33"/>
    <mergeCell ref="Y34:Z34"/>
    <mergeCell ref="Y35:Z35"/>
    <mergeCell ref="C50:L50"/>
    <mergeCell ref="D36:E36"/>
    <mergeCell ref="F36:L36"/>
    <mergeCell ref="D37:E37"/>
    <mergeCell ref="F37:L37"/>
    <mergeCell ref="F47:I47"/>
    <mergeCell ref="C49:L49"/>
    <mergeCell ref="C41:D41"/>
    <mergeCell ref="E41:F41"/>
    <mergeCell ref="G41:H41"/>
    <mergeCell ref="I41:J41"/>
    <mergeCell ref="K41:L41"/>
    <mergeCell ref="C31:L31"/>
    <mergeCell ref="C39:L39"/>
    <mergeCell ref="Y23:AD23"/>
    <mergeCell ref="B44:AE44"/>
    <mergeCell ref="C29:L29"/>
    <mergeCell ref="D35:E35"/>
    <mergeCell ref="AB40:AC40"/>
    <mergeCell ref="F35:L35"/>
    <mergeCell ref="AB41:AC41"/>
    <mergeCell ref="D23:E24"/>
    <mergeCell ref="F23:L24"/>
    <mergeCell ref="Y38:Z38"/>
    <mergeCell ref="C23:C24"/>
    <mergeCell ref="Y41:Z41"/>
    <mergeCell ref="AB38:AC38"/>
    <mergeCell ref="AB39:AC39"/>
  </mergeCells>
  <phoneticPr fontId="3" type="noConversion"/>
  <dataValidations xWindow="212" yWindow="558" count="16">
    <dataValidation allowBlank="1" showInputMessage="1" showErrorMessage="1" promptTitle="Energia dostarczona do źródła 1" prompt="Wprowadź wartość energii dostarczonej do źródła 1 [kWh/(m2*rok)]. Komórka jest dedykowana produkcji ciepła na miejscu poprzez spalanie paliw. " sqref="D14:E14" xr:uid="{00000000-0002-0000-0400-000000000000}"/>
    <dataValidation allowBlank="1" showInputMessage="1" showErrorMessage="1" promptTitle="Dodaj budynek referencyjny " prompt="W wyświetlonej tabeli użytkownik może zdefiniować nowy &quot;Rodzaj budynku&quot; i przypisać do niego referencyjną wartość energii dostarczonej. " sqref="C49:L49" xr:uid="{00000000-0002-0000-0400-000001000000}"/>
    <dataValidation allowBlank="1" showInputMessage="1" showErrorMessage="1" promptTitle="Energia dostarczona do źródła 2" prompt="Wprowadź wartość energii dostarczonej do źródła 2 [kWh/(m2*rok)]. Komórka jest dedykowana produkcji ciepła na miejscu poprzez spalanie paliw. _x000a__x000a_Jeżeli w budynku ocenianym jest wyłącznie jedno źródło, należy wpisać 0. _x000a_" sqref="D15:E15" xr:uid="{00000000-0002-0000-0400-000002000000}"/>
    <dataValidation allowBlank="1" showInputMessage="1" showErrorMessage="1" promptTitle="Dodaj nowy typ źródła" prompt="Przejść do okna &quot;Dodaj&quot;, następnie wybierz &quot;Wskaźniki emisji dla produkcji ciepła i/lub e.el. na miejscu poprzez spalanie paliw&quot;. " sqref="C21:L21" xr:uid="{00000000-0002-0000-0400-000003000000}"/>
    <dataValidation allowBlank="1" showInputMessage="1" showErrorMessage="1" promptTitle="Dodaj nowy typ źródła" prompt="W wyświetlonej tabeli użytkownik może zdefiniować now typ źródła i przypisać wskaźniki emisji. " sqref="C51:L51" xr:uid="{00000000-0002-0000-0400-000004000000}"/>
    <dataValidation allowBlank="1" showInputMessage="1" showErrorMessage="1" promptTitle="Energia dostarczona do źródła 3" prompt="Wprowadź wartość energii dostarczonej do źródła 3 [kWh/(m2*rok)]. Komórka jest dedykowana produkcji ciepła i/lub energii elektrycznej na miejscu poprzez spalanie paliw. W innym przypadku należy wpisać 0. _x000a__x000a_" sqref="D20:E20" xr:uid="{00000000-0002-0000-0400-000005000000}"/>
    <dataValidation allowBlank="1" showInputMessage="1" showErrorMessage="1" promptTitle="Energia dostarczona - inne" prompt="Wprowadź wartość energii dostarczonej do budynku nie ujętej w źródłach 1, 2 i 3 [kWh/(m2*rok)]. Komórka jest dedykowana energii dostarczanej z sieci zewnętrznych i/lub lokalnego OZE. " sqref="D25:E25" xr:uid="{00000000-0002-0000-0400-000006000000}"/>
    <dataValidation allowBlank="1" showInputMessage="1" showErrorMessage="1" promptTitle="Energia dostarczona - inne" prompt="Wartość nie jest brana pod uwagę w obliczeniach. Wartość zostanie wyświetlona na wykresie &quot;Energia dostarczona&quot; pod nazwą &quot;Energia z sieci zewnętrznej i lokalnego OZE&quot; w słupku &quot;Budynek oceniany&quot;. " sqref="F25:L25" xr:uid="{00000000-0002-0000-0400-000007000000}"/>
    <dataValidation type="decimal" allowBlank="1" showInputMessage="1" showErrorMessage="1" errorTitle="Participation value" error="The participation value must be between 0% and 100%" promptTitle="Źródło referencyjne " prompt="Użytkownik może zdefiniować dwa źródła energii w budynku referencyjnym, który będą dostarczać energię według podanego udziału. 100% oznacza, że budynek referencyjny ma wyłącznie jedno źródło energii.  " sqref="D36:E36" xr:uid="{00000000-0002-0000-0400-000008000000}">
      <formula1>0</formula1>
      <formula2>1</formula2>
    </dataValidation>
    <dataValidation type="decimal" operator="greaterThan" allowBlank="1" showInputMessage="1" showErrorMessage="1" promptTitle="Emisja jednostkowa PM10" prompt="Wprowadź wartość referencyjną zanieczyszczenia PM10 [g/(m2*rok)] _x000a_" sqref="C41:D41" xr:uid="{00000000-0002-0000-0400-000009000000}">
      <formula1>0</formula1>
    </dataValidation>
    <dataValidation type="decimal" operator="greaterThan" allowBlank="1" showInputMessage="1" showErrorMessage="1" promptTitle="Emisja jednostkowa PM2,5" prompt="Wprowadź wartość referencyjną zanieczyszczenia PM2,5 [g/(m2*rok)] " sqref="E41:F41" xr:uid="{00000000-0002-0000-0400-00000A000000}">
      <formula1>0</formula1>
    </dataValidation>
    <dataValidation type="decimal" operator="greaterThan" allowBlank="1" showInputMessage="1" showErrorMessage="1" promptTitle="Emisja jednostkowa NOx" prompt="Wprowadź wartość referencyjną zanieczyszczenia NOx [g/(m2*rok)] _x000a_" sqref="G41:H41" xr:uid="{00000000-0002-0000-0400-00000B000000}">
      <formula1>0</formula1>
    </dataValidation>
    <dataValidation type="decimal" operator="greaterThan" allowBlank="1" showInputMessage="1" showErrorMessage="1" promptTitle="Emisja jednostkowa SOx" prompt="Wprowadź wartość referencyjną zanieczyszczenia SOx [g/(m2*rok)] _x000a_" sqref="I41:J41" xr:uid="{00000000-0002-0000-0400-00000C000000}">
      <formula1>0</formula1>
    </dataValidation>
    <dataValidation type="decimal" operator="greaterThan" allowBlank="1" showInputMessage="1" showErrorMessage="1" promptTitle="Emisja jednostkowa CO" prompt="Wprowadź wartość referencyjną zanieczyszczenia CO [g/(m2*rok)] " sqref="K41:L41" xr:uid="{00000000-0002-0000-0400-00000D000000}">
      <formula1>0</formula1>
    </dataValidation>
    <dataValidation allowBlank="1" showInputMessage="1" showErrorMessage="1" promptTitle="Dodaj nowy typ źródła" prompt="Przejść do okna &quot;Dodaj&quot;, następnie wybierz &quot;Wskaźniki emisji dla produkcji ciepła na miejscu poprzez spalanie paliw&quot;. " sqref="C16:L16" xr:uid="{FCCBDF51-4648-49EB-B358-8CB96C50EAB7}"/>
    <dataValidation allowBlank="1" showInputMessage="1" showErrorMessage="1" promptTitle="Dodaj now typ źródła" prompt="W wyświetlonej tabeli użytkownik może zdefiniować now typ źródła i przypisać wskaźniki emisji. " sqref="C50:L50" xr:uid="{89298FA3-776E-4F02-B38D-2277B2E5BD7A}"/>
  </dataValidations>
  <hyperlinks>
    <hyperlink ref="C49:L49" location="'Rodzaj budynku'!A1" display="Lista budynków referencyjnych " xr:uid="{00000000-0004-0000-0400-000000000000}"/>
    <hyperlink ref="C50:L50" location="'Wskaźniki emisji'!A1" display="Wskaźniki emisji dla produkcji ciepła na miejscu poprzez spalanie paliw" xr:uid="{00000000-0004-0000-0400-000001000000}"/>
    <hyperlink ref="C51:L51" location="'Wskaźniki emisji (2)'!A1" display="Wskaźniki emisji dla produkcji ciepła i/lub e.el. na miejscu poprzez spalanie paliw" xr:uid="{00000000-0004-0000-0400-000002000000}"/>
  </hyperlink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xWindow="212" yWindow="558" count="7">
        <x14:dataValidation type="list" allowBlank="1" showInputMessage="1" showErrorMessage="1" promptTitle="Rodzaj budynku" prompt="Wybierz z listy rozwijanej rodzaj budynku, który jest odpowiedni dla budynku ocenianego. Kalkulator wczyta referencyjny wskaźnik zapotrzebowania na energię dostarczoną i wyświetli go na wykresie &quot;Energia dostarczona&quot; w słupku &quot;Budynek referencyjny&quot;. " xr:uid="{00000000-0002-0000-0400-00000E000000}">
          <x14:formula1>
            <xm:f>'Rodzaj budynku'!$E$8:$E$57</xm:f>
          </x14:formula1>
          <xm:sqref>C9:L9</xm:sqref>
        </x14:dataValidation>
        <x14:dataValidation type="list" allowBlank="1" showInputMessage="1" showErrorMessage="1" promptTitle="Rodzaj paliwa i typ źródła 3" prompt="Wybierz z listy rozwijanej rodzaj paliwa i typ źródła używanego w źródle 3 do produkcji ciepła i/lub energii elektrycznej na miejscu.  Jeśli źródło niewystepuje wybierz &quot;Nie dotyczy&quot;. " xr:uid="{00000000-0002-0000-0400-00000F000000}">
          <x14:formula1>
            <xm:f>'Wskaźniki emisji (2)'!$F$12:$F$61</xm:f>
          </x14:formula1>
          <xm:sqref>F20:L20</xm:sqref>
        </x14:dataValidation>
        <x14:dataValidation type="list" allowBlank="1" showInputMessage="1" showErrorMessage="1" xr:uid="{00000000-0002-0000-0400-000010000000}">
          <x14:formula1>
            <xm:f>'Reference building'!$A$17:$A$18</xm:f>
          </x14:formula1>
          <xm:sqref>C32:L32</xm:sqref>
        </x14:dataValidation>
        <x14:dataValidation type="list" allowBlank="1" showInputMessage="1" showErrorMessage="1" promptTitle="Referencyjne źródło 2" prompt="Wybierz z listy rozwijanej rodzja paliwa i typ źródła w budynku referncyjnym. Jeśli w budynku referencyjnym wpisano udział 100% przy źródle 1 wybierz &quot;Nie dotyczy&quot;. " xr:uid="{00000000-0002-0000-0400-000011000000}">
          <x14:formula1>
            <xm:f>'Wskaźniki emisji'!$F$12:$F$61</xm:f>
          </x14:formula1>
          <xm:sqref>F37:L37</xm:sqref>
        </x14:dataValidation>
        <x14:dataValidation type="list" allowBlank="1" showInputMessage="1" showErrorMessage="1" promptTitle="Rodzaj paliwa i typ źródła 1" prompt="Wybierz z listy rozwijanej rodzaj paliwa i typ źródła używanego w źródle 1 do produkcji ciepła poprzez spalanie paliw na miejscu. " xr:uid="{00000000-0002-0000-0400-000012000000}">
          <x14:formula1>
            <xm:f>'Wskaźniki emisji'!$F$12:$F$61</xm:f>
          </x14:formula1>
          <xm:sqref>F14:L14</xm:sqref>
        </x14:dataValidation>
        <x14:dataValidation type="list" allowBlank="1" showInputMessage="1" showErrorMessage="1" promptTitle="Rodzaj paliwa i typ źródła 2" prompt="Wybierz z listy rozwijanej rodzaj paliwa i typ źródła używanego w źródle 1 do produkcji ciepła na miejscu. Jeżeli budynek oceniany nie posiada drugiego źródła wybierz „Nie dotyczy”. _x000a_" xr:uid="{00000000-0002-0000-0400-000013000000}">
          <x14:formula1>
            <xm:f>'Wskaźniki emisji'!$F$12:$F$61</xm:f>
          </x14:formula1>
          <xm:sqref>F15:L15</xm:sqref>
        </x14:dataValidation>
        <x14:dataValidation type="list" allowBlank="1" showInputMessage="1" showErrorMessage="1" promptTitle="Źródło referencyjne 1" prompt="Wybierz z listy rozwijanej rodzja paliwa i typ źródła w budynku referncyjnym. " xr:uid="{00000000-0002-0000-0400-000014000000}">
          <x14:formula1>
            <xm:f>'Wskaźniki emisji'!$F$12:$F$61</xm:f>
          </x14:formula1>
          <xm:sqref>F36:L36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W230"/>
  <sheetViews>
    <sheetView showGridLines="0" topLeftCell="A5" zoomScale="80" zoomScaleNormal="80" workbookViewId="0">
      <selection activeCell="F15" sqref="F15"/>
    </sheetView>
  </sheetViews>
  <sheetFormatPr defaultRowHeight="12" x14ac:dyDescent="0.25"/>
  <cols>
    <col min="1" max="1" width="5.85546875" style="26" customWidth="1"/>
    <col min="2" max="2" width="5.85546875" style="27" customWidth="1"/>
    <col min="3" max="3" width="10.85546875" style="27" customWidth="1"/>
    <col min="4" max="4" width="43.85546875" style="27" customWidth="1"/>
    <col min="5" max="5" width="50.85546875" style="27" customWidth="1"/>
    <col min="6" max="6" width="20.85546875" style="27" customWidth="1"/>
    <col min="7" max="7" width="5.7109375" style="27" customWidth="1"/>
    <col min="8" max="16" width="15.85546875" style="27" hidden="1" customWidth="1"/>
    <col min="17" max="21" width="15.85546875" style="27" customWidth="1"/>
    <col min="22" max="23" width="9.28515625" style="27"/>
  </cols>
  <sheetData>
    <row r="1" spans="2:20" ht="20.100000000000001" customHeight="1" x14ac:dyDescent="0.25"/>
    <row r="2" spans="2:20" ht="20.100000000000001" customHeight="1" x14ac:dyDescent="0.25">
      <c r="B2" s="275" t="s">
        <v>117</v>
      </c>
      <c r="C2" s="276"/>
      <c r="D2" s="276"/>
      <c r="E2" s="276"/>
      <c r="F2" s="277"/>
    </row>
    <row r="3" spans="2:20" ht="20.100000000000001" customHeight="1" x14ac:dyDescent="0.25"/>
    <row r="4" spans="2:20" ht="20.100000000000001" customHeight="1" x14ac:dyDescent="0.25">
      <c r="B4" s="280" t="s">
        <v>183</v>
      </c>
      <c r="C4" s="281"/>
      <c r="D4" s="281"/>
      <c r="E4" s="281"/>
      <c r="F4" s="282"/>
      <c r="G4" s="28"/>
      <c r="H4" s="29"/>
      <c r="I4" s="30" t="s">
        <v>67</v>
      </c>
      <c r="J4" s="30" t="s">
        <v>68</v>
      </c>
      <c r="K4" s="30" t="s">
        <v>71</v>
      </c>
      <c r="L4" s="30" t="s">
        <v>69</v>
      </c>
      <c r="M4" s="30" t="s">
        <v>70</v>
      </c>
      <c r="O4" s="31" t="s">
        <v>58</v>
      </c>
      <c r="P4" s="28"/>
      <c r="Q4" s="28"/>
      <c r="R4" s="28"/>
      <c r="S4" s="28"/>
      <c r="T4" s="28"/>
    </row>
    <row r="5" spans="2:20" ht="20.100000000000001" customHeight="1" x14ac:dyDescent="0.25">
      <c r="B5" s="283" t="s">
        <v>115</v>
      </c>
      <c r="C5" s="283" t="s">
        <v>75</v>
      </c>
      <c r="D5" s="283" t="s">
        <v>113</v>
      </c>
      <c r="E5" s="286" t="s">
        <v>114</v>
      </c>
      <c r="F5" s="289" t="s">
        <v>116</v>
      </c>
      <c r="G5" s="28"/>
      <c r="H5" s="32" t="s">
        <v>59</v>
      </c>
      <c r="I5" s="32" t="e">
        <f>VLOOKUP($O$5,'Wskaźniki emisji'!$F$12:$K$61,2,FALSE)</f>
        <v>#REF!</v>
      </c>
      <c r="J5" s="32" t="e">
        <f>VLOOKUP($O$5,'Wskaźniki emisji'!$F$12:$K$61,3,FALSE)</f>
        <v>#REF!</v>
      </c>
      <c r="K5" s="32" t="e">
        <f>VLOOKUP($O$5,'Wskaźniki emisji'!$F$12:$K$61,4,FALSE)</f>
        <v>#REF!</v>
      </c>
      <c r="L5" s="32" t="e">
        <f>VLOOKUP($O$5,'Wskaźniki emisji'!$F$12:$K$61,5,FALSE)</f>
        <v>#REF!</v>
      </c>
      <c r="M5" s="32" t="e">
        <f>VLOOKUP($O$5,'Wskaźniki emisji'!$F$12:$K$61,6,FALSE)</f>
        <v>#REF!</v>
      </c>
      <c r="N5" s="28"/>
      <c r="O5" s="33" t="e">
        <f>#REF!</f>
        <v>#REF!</v>
      </c>
      <c r="P5" s="28"/>
      <c r="Q5" s="28"/>
      <c r="R5" s="28"/>
      <c r="S5" s="28"/>
      <c r="T5" s="28"/>
    </row>
    <row r="6" spans="2:20" ht="20.100000000000001" customHeight="1" x14ac:dyDescent="0.25">
      <c r="B6" s="284"/>
      <c r="C6" s="284"/>
      <c r="D6" s="284"/>
      <c r="E6" s="287"/>
      <c r="F6" s="290"/>
      <c r="H6" s="32" t="s">
        <v>60</v>
      </c>
      <c r="I6" s="32" t="e">
        <f>VLOOKUP($O$6,'Wskaźniki emisji'!$F$12:$K$61,2,FALSE)</f>
        <v>#REF!</v>
      </c>
      <c r="J6" s="32" t="e">
        <f>VLOOKUP($O$6,'Wskaźniki emisji'!$F$12:$K$61,3,FALSE)</f>
        <v>#REF!</v>
      </c>
      <c r="K6" s="32" t="e">
        <f>VLOOKUP($O$6,'Wskaźniki emisji'!$F$12:$K$61,4,FALSE)</f>
        <v>#REF!</v>
      </c>
      <c r="L6" s="32" t="e">
        <f>VLOOKUP($O$6,'Wskaźniki emisji'!$F$12:$K$61,5,FALSE)</f>
        <v>#REF!</v>
      </c>
      <c r="M6" s="32" t="e">
        <f>VLOOKUP($O$6,'Wskaźniki emisji'!$F$12:$K$61,6,FALSE)</f>
        <v>#REF!</v>
      </c>
      <c r="N6" s="28"/>
      <c r="O6" s="33" t="e">
        <f>#REF!</f>
        <v>#REF!</v>
      </c>
      <c r="P6" s="34"/>
      <c r="Q6" s="34"/>
      <c r="R6" s="34"/>
      <c r="S6" s="28"/>
      <c r="T6" s="28"/>
    </row>
    <row r="7" spans="2:20" ht="20.100000000000001" customHeight="1" x14ac:dyDescent="0.25">
      <c r="B7" s="285"/>
      <c r="C7" s="285"/>
      <c r="D7" s="285"/>
      <c r="E7" s="288"/>
      <c r="F7" s="35" t="s">
        <v>91</v>
      </c>
      <c r="H7" s="36"/>
      <c r="I7" s="37"/>
      <c r="J7" s="37"/>
      <c r="K7" s="37"/>
      <c r="L7" s="37"/>
      <c r="M7" s="37"/>
      <c r="N7" s="28"/>
      <c r="O7" s="38"/>
      <c r="P7" s="39"/>
      <c r="Q7" s="39"/>
      <c r="R7" s="39"/>
      <c r="S7" s="28"/>
      <c r="T7" s="28"/>
    </row>
    <row r="8" spans="2:20" ht="20.100000000000001" customHeight="1" x14ac:dyDescent="0.25">
      <c r="B8" s="40">
        <v>1</v>
      </c>
      <c r="C8" s="41" t="s">
        <v>76</v>
      </c>
      <c r="D8" s="40" t="s">
        <v>107</v>
      </c>
      <c r="E8" s="40" t="str">
        <f>CONCATENATE(C8," - ",D8)</f>
        <v>PL - Budynek mieszkalny jednorodzinny</v>
      </c>
      <c r="F8" s="41">
        <v>65</v>
      </c>
      <c r="H8" s="278"/>
      <c r="I8" s="30" t="s">
        <v>9</v>
      </c>
      <c r="J8" s="30" t="s">
        <v>10</v>
      </c>
      <c r="K8" s="30" t="s">
        <v>73</v>
      </c>
      <c r="L8" s="30" t="s">
        <v>56</v>
      </c>
      <c r="M8" s="30" t="s">
        <v>11</v>
      </c>
      <c r="N8" s="28"/>
      <c r="O8" s="28"/>
      <c r="P8" s="28">
        <v>65</v>
      </c>
      <c r="Q8" s="28"/>
      <c r="R8" s="28"/>
      <c r="S8" s="28"/>
      <c r="T8" s="28"/>
    </row>
    <row r="9" spans="2:20" ht="20.100000000000001" customHeight="1" x14ac:dyDescent="0.25">
      <c r="B9" s="42">
        <v>2</v>
      </c>
      <c r="C9" s="29" t="s">
        <v>76</v>
      </c>
      <c r="D9" s="42" t="s">
        <v>108</v>
      </c>
      <c r="E9" s="40" t="str">
        <f t="shared" ref="E9:E57" si="0">CONCATENATE(C9," - ",D9)</f>
        <v>PL - Budynek mieszkalny wielorodzinny</v>
      </c>
      <c r="F9" s="29">
        <v>60</v>
      </c>
      <c r="H9" s="278"/>
      <c r="I9" s="279" t="s">
        <v>92</v>
      </c>
      <c r="J9" s="279"/>
      <c r="K9" s="279"/>
      <c r="L9" s="279"/>
      <c r="M9" s="279"/>
      <c r="N9" s="28"/>
      <c r="O9" s="28"/>
      <c r="P9" s="28">
        <v>60</v>
      </c>
      <c r="Q9" s="28"/>
      <c r="R9" s="28"/>
      <c r="S9" s="28"/>
      <c r="T9" s="28"/>
    </row>
    <row r="10" spans="2:20" ht="20.100000000000001" customHeight="1" x14ac:dyDescent="0.25">
      <c r="B10" s="42">
        <v>3</v>
      </c>
      <c r="C10" s="29" t="s">
        <v>76</v>
      </c>
      <c r="D10" s="42" t="s">
        <v>109</v>
      </c>
      <c r="E10" s="40" t="str">
        <f t="shared" si="0"/>
        <v>PL - Budynek zamieszkania zbiorowego</v>
      </c>
      <c r="F10" s="29">
        <v>70</v>
      </c>
      <c r="H10" s="43" t="s">
        <v>59</v>
      </c>
      <c r="I10" s="44" t="e">
        <f>I5*#REF!*0.0036*#REF!</f>
        <v>#REF!</v>
      </c>
      <c r="J10" s="44" t="e">
        <f>J5*#REF!*0.0036*#REF!</f>
        <v>#REF!</v>
      </c>
      <c r="K10" s="44" t="e">
        <f>K5*#REF!*0.0036*#REF!</f>
        <v>#REF!</v>
      </c>
      <c r="L10" s="44" t="e">
        <f>L5*#REF!*0.0036*#REF!</f>
        <v>#REF!</v>
      </c>
      <c r="M10" s="44" t="e">
        <f>M5*#REF!*0.0036*#REF!</f>
        <v>#REF!</v>
      </c>
      <c r="N10" s="45"/>
      <c r="O10" s="45"/>
      <c r="P10" s="28">
        <v>80</v>
      </c>
      <c r="Q10" s="28"/>
      <c r="R10" s="28"/>
      <c r="S10" s="28"/>
      <c r="T10" s="28"/>
    </row>
    <row r="11" spans="2:20" ht="20.100000000000001" customHeight="1" x14ac:dyDescent="0.25">
      <c r="B11" s="42">
        <v>4</v>
      </c>
      <c r="C11" s="29" t="s">
        <v>76</v>
      </c>
      <c r="D11" s="42" t="s">
        <v>111</v>
      </c>
      <c r="E11" s="40" t="str">
        <f t="shared" si="0"/>
        <v>PL - Budynek użyteczności publicznej, opieka zdrowotna</v>
      </c>
      <c r="F11" s="29">
        <v>175</v>
      </c>
      <c r="H11" s="43" t="s">
        <v>60</v>
      </c>
      <c r="I11" s="44" t="e">
        <f>I6*#REF!*0.0036*#REF!</f>
        <v>#REF!</v>
      </c>
      <c r="J11" s="44" t="e">
        <f>J6*#REF!*0.0036*#REF!</f>
        <v>#REF!</v>
      </c>
      <c r="K11" s="44" t="e">
        <f>K6*#REF!*0.0036*#REF!</f>
        <v>#REF!</v>
      </c>
      <c r="L11" s="44" t="e">
        <f>L6*#REF!*0.0036*#REF!</f>
        <v>#REF!</v>
      </c>
      <c r="M11" s="44" t="e">
        <f>M6*#REF!*0.0036*#REF!</f>
        <v>#REF!</v>
      </c>
      <c r="N11" s="46"/>
      <c r="O11" s="46"/>
      <c r="P11" s="27">
        <v>185</v>
      </c>
      <c r="S11" s="28"/>
      <c r="T11" s="28"/>
    </row>
    <row r="12" spans="2:20" ht="20.100000000000001" customHeight="1" x14ac:dyDescent="0.25">
      <c r="B12" s="42">
        <v>5</v>
      </c>
      <c r="C12" s="29" t="s">
        <v>76</v>
      </c>
      <c r="D12" s="42" t="s">
        <v>110</v>
      </c>
      <c r="E12" s="40" t="str">
        <f t="shared" si="0"/>
        <v>PL - Budynek użyteczności publicznej, pozostałe</v>
      </c>
      <c r="F12" s="29">
        <v>40</v>
      </c>
      <c r="H12" s="43" t="s">
        <v>62</v>
      </c>
      <c r="I12" s="47" t="e">
        <f>I10+I11</f>
        <v>#REF!</v>
      </c>
      <c r="J12" s="47" t="e">
        <f t="shared" ref="J12:M12" si="1">J10+J11</f>
        <v>#REF!</v>
      </c>
      <c r="K12" s="47" t="e">
        <f t="shared" si="1"/>
        <v>#REF!</v>
      </c>
      <c r="L12" s="47" t="e">
        <f t="shared" si="1"/>
        <v>#REF!</v>
      </c>
      <c r="M12" s="47" t="e">
        <f t="shared" si="1"/>
        <v>#REF!</v>
      </c>
      <c r="N12" s="28"/>
      <c r="O12" s="28"/>
      <c r="P12" s="27">
        <v>50</v>
      </c>
      <c r="S12" s="28"/>
      <c r="T12" s="28"/>
    </row>
    <row r="13" spans="2:20" ht="20.100000000000001" customHeight="1" x14ac:dyDescent="0.25">
      <c r="B13" s="42">
        <v>6</v>
      </c>
      <c r="C13" s="29" t="s">
        <v>76</v>
      </c>
      <c r="D13" s="42" t="s">
        <v>112</v>
      </c>
      <c r="E13" s="40" t="str">
        <f t="shared" si="0"/>
        <v xml:space="preserve">PL - Budynek gospodarczy, magazynowy i produkcyjny </v>
      </c>
      <c r="F13" s="29">
        <v>60</v>
      </c>
      <c r="P13" s="27">
        <v>70</v>
      </c>
      <c r="S13" s="28"/>
      <c r="T13" s="28"/>
    </row>
    <row r="14" spans="2:20" ht="20.100000000000001" customHeight="1" x14ac:dyDescent="0.25">
      <c r="B14" s="42">
        <v>7</v>
      </c>
      <c r="C14" s="190" t="s">
        <v>209</v>
      </c>
      <c r="D14" s="191" t="s">
        <v>211</v>
      </c>
      <c r="E14" s="194" t="str">
        <f>CONCATENATE(C14," - ",D14)</f>
        <v>PREFIX - RODZAJ BUDYNKU</v>
      </c>
      <c r="F14" s="192" t="s">
        <v>210</v>
      </c>
      <c r="R14" s="39"/>
      <c r="S14" s="28"/>
      <c r="T14" s="28"/>
    </row>
    <row r="15" spans="2:20" ht="20.100000000000001" customHeight="1" x14ac:dyDescent="0.25">
      <c r="B15" s="42">
        <v>8</v>
      </c>
      <c r="C15" s="128"/>
      <c r="D15" s="126"/>
      <c r="E15" s="195" t="str">
        <f t="shared" si="0"/>
        <v xml:space="preserve"> - </v>
      </c>
      <c r="F15" s="129"/>
      <c r="R15" s="28"/>
      <c r="S15" s="28"/>
      <c r="T15" s="28"/>
    </row>
    <row r="16" spans="2:20" ht="20.100000000000001" customHeight="1" x14ac:dyDescent="0.25">
      <c r="B16" s="42">
        <v>9</v>
      </c>
      <c r="C16" s="128"/>
      <c r="D16" s="126"/>
      <c r="E16" s="195" t="str">
        <f t="shared" si="0"/>
        <v xml:space="preserve"> - </v>
      </c>
      <c r="F16" s="129"/>
      <c r="R16" s="28"/>
      <c r="S16" s="28"/>
      <c r="T16" s="28"/>
    </row>
    <row r="17" spans="2:20" ht="20.100000000000001" customHeight="1" x14ac:dyDescent="0.25">
      <c r="B17" s="42">
        <v>10</v>
      </c>
      <c r="C17" s="128"/>
      <c r="D17" s="126"/>
      <c r="E17" s="195" t="str">
        <f t="shared" si="0"/>
        <v xml:space="preserve"> - </v>
      </c>
      <c r="F17" s="129"/>
      <c r="R17" s="45"/>
      <c r="S17" s="28"/>
      <c r="T17" s="28"/>
    </row>
    <row r="18" spans="2:20" ht="20.100000000000001" customHeight="1" x14ac:dyDescent="0.25">
      <c r="B18" s="42">
        <v>11</v>
      </c>
      <c r="C18" s="128"/>
      <c r="D18" s="126"/>
      <c r="E18" s="195" t="str">
        <f t="shared" si="0"/>
        <v xml:space="preserve"> - </v>
      </c>
      <c r="F18" s="129"/>
      <c r="R18" s="46"/>
      <c r="S18" s="28"/>
    </row>
    <row r="19" spans="2:20" ht="20.100000000000001" customHeight="1" x14ac:dyDescent="0.25">
      <c r="B19" s="42">
        <v>12</v>
      </c>
      <c r="C19" s="128"/>
      <c r="D19" s="126"/>
      <c r="E19" s="195" t="str">
        <f t="shared" si="0"/>
        <v xml:space="preserve"> - </v>
      </c>
      <c r="F19" s="129"/>
      <c r="R19" s="28"/>
      <c r="S19" s="28"/>
    </row>
    <row r="20" spans="2:20" ht="20.100000000000001" customHeight="1" x14ac:dyDescent="0.25">
      <c r="B20" s="42">
        <v>13</v>
      </c>
      <c r="C20" s="128"/>
      <c r="D20" s="126"/>
      <c r="E20" s="195" t="str">
        <f t="shared" si="0"/>
        <v xml:space="preserve"> - </v>
      </c>
      <c r="F20" s="129"/>
      <c r="G20" s="28"/>
      <c r="H20" s="28"/>
      <c r="I20" s="28"/>
      <c r="J20" s="28"/>
      <c r="K20" s="28"/>
      <c r="L20" s="28"/>
    </row>
    <row r="21" spans="2:20" ht="20.100000000000001" customHeight="1" x14ac:dyDescent="0.25">
      <c r="B21" s="42">
        <v>14</v>
      </c>
      <c r="C21" s="129"/>
      <c r="D21" s="126"/>
      <c r="E21" s="195" t="str">
        <f t="shared" si="0"/>
        <v xml:space="preserve"> - </v>
      </c>
      <c r="F21" s="129"/>
      <c r="G21" s="48"/>
      <c r="H21" s="48"/>
      <c r="I21" s="48"/>
      <c r="J21" s="48"/>
      <c r="K21" s="28"/>
      <c r="L21" s="28"/>
    </row>
    <row r="22" spans="2:20" ht="20.100000000000001" customHeight="1" x14ac:dyDescent="0.25">
      <c r="B22" s="42">
        <v>15</v>
      </c>
      <c r="C22" s="129"/>
      <c r="D22" s="126"/>
      <c r="E22" s="195" t="str">
        <f t="shared" si="0"/>
        <v xml:space="preserve"> - </v>
      </c>
      <c r="F22" s="129"/>
      <c r="G22" s="48"/>
      <c r="H22" s="48"/>
      <c r="I22" s="48"/>
      <c r="J22" s="48"/>
      <c r="K22" s="28"/>
      <c r="L22" s="28"/>
    </row>
    <row r="23" spans="2:20" ht="20.100000000000001" customHeight="1" x14ac:dyDescent="0.25">
      <c r="B23" s="42">
        <v>16</v>
      </c>
      <c r="C23" s="129"/>
      <c r="D23" s="126"/>
      <c r="E23" s="195" t="str">
        <f t="shared" si="0"/>
        <v xml:space="preserve"> - </v>
      </c>
      <c r="F23" s="129"/>
      <c r="G23" s="48"/>
      <c r="H23" s="48"/>
      <c r="I23" s="48"/>
      <c r="J23" s="48"/>
      <c r="K23" s="28"/>
      <c r="L23" s="28"/>
    </row>
    <row r="24" spans="2:20" ht="20.100000000000001" customHeight="1" x14ac:dyDescent="0.25">
      <c r="B24" s="42">
        <v>17</v>
      </c>
      <c r="C24" s="129"/>
      <c r="D24" s="126"/>
      <c r="E24" s="195" t="str">
        <f t="shared" si="0"/>
        <v xml:space="preserve"> - </v>
      </c>
      <c r="F24" s="129"/>
      <c r="G24" s="48"/>
      <c r="H24" s="48"/>
      <c r="I24" s="48"/>
      <c r="J24" s="48"/>
      <c r="K24" s="28"/>
      <c r="L24" s="28"/>
    </row>
    <row r="25" spans="2:20" ht="20.100000000000001" customHeight="1" x14ac:dyDescent="0.25">
      <c r="B25" s="42">
        <v>18</v>
      </c>
      <c r="C25" s="129"/>
      <c r="D25" s="126"/>
      <c r="E25" s="195" t="str">
        <f t="shared" si="0"/>
        <v xml:space="preserve"> - </v>
      </c>
      <c r="F25" s="129"/>
      <c r="G25" s="28"/>
      <c r="H25" s="28"/>
      <c r="I25" s="28"/>
      <c r="J25" s="28"/>
      <c r="K25" s="28"/>
      <c r="L25" s="28"/>
    </row>
    <row r="26" spans="2:20" ht="20.100000000000001" customHeight="1" x14ac:dyDescent="0.25">
      <c r="B26" s="42">
        <v>19</v>
      </c>
      <c r="C26" s="129"/>
      <c r="D26" s="126"/>
      <c r="E26" s="195" t="str">
        <f t="shared" si="0"/>
        <v xml:space="preserve"> - </v>
      </c>
      <c r="F26" s="129"/>
    </row>
    <row r="27" spans="2:20" ht="20.100000000000001" customHeight="1" x14ac:dyDescent="0.25">
      <c r="B27" s="42">
        <v>20</v>
      </c>
      <c r="C27" s="129"/>
      <c r="D27" s="126"/>
      <c r="E27" s="195" t="str">
        <f t="shared" si="0"/>
        <v xml:space="preserve"> - </v>
      </c>
      <c r="F27" s="129"/>
    </row>
    <row r="28" spans="2:20" ht="20.100000000000001" customHeight="1" x14ac:dyDescent="0.25">
      <c r="B28" s="42">
        <v>21</v>
      </c>
      <c r="C28" s="129"/>
      <c r="D28" s="126"/>
      <c r="E28" s="195" t="str">
        <f t="shared" si="0"/>
        <v xml:space="preserve"> - </v>
      </c>
      <c r="F28" s="129"/>
    </row>
    <row r="29" spans="2:20" ht="20.100000000000001" customHeight="1" x14ac:dyDescent="0.25">
      <c r="B29" s="42">
        <v>22</v>
      </c>
      <c r="C29" s="129"/>
      <c r="D29" s="126"/>
      <c r="E29" s="195" t="str">
        <f t="shared" si="0"/>
        <v xml:space="preserve"> - </v>
      </c>
      <c r="F29" s="129"/>
      <c r="G29" s="45"/>
      <c r="H29" s="45"/>
      <c r="I29" s="45"/>
      <c r="J29" s="45"/>
      <c r="K29" s="45"/>
      <c r="L29" s="45"/>
    </row>
    <row r="30" spans="2:20" ht="20.100000000000001" customHeight="1" x14ac:dyDescent="0.25">
      <c r="B30" s="42">
        <v>23</v>
      </c>
      <c r="C30" s="129"/>
      <c r="D30" s="126"/>
      <c r="E30" s="195" t="str">
        <f t="shared" si="0"/>
        <v xml:space="preserve"> - </v>
      </c>
      <c r="F30" s="129"/>
      <c r="J30" s="28"/>
      <c r="K30" s="28"/>
      <c r="L30" s="28"/>
      <c r="M30" s="28"/>
      <c r="N30" s="28"/>
      <c r="O30" s="28"/>
      <c r="P30" s="28"/>
    </row>
    <row r="31" spans="2:20" ht="20.100000000000001" customHeight="1" x14ac:dyDescent="0.25">
      <c r="B31" s="42">
        <v>24</v>
      </c>
      <c r="C31" s="129"/>
      <c r="D31" s="126"/>
      <c r="E31" s="195" t="str">
        <f t="shared" si="0"/>
        <v xml:space="preserve"> - </v>
      </c>
      <c r="F31" s="129"/>
      <c r="J31" s="28"/>
      <c r="K31" s="28"/>
      <c r="L31" s="28"/>
      <c r="M31" s="28"/>
      <c r="N31" s="28"/>
      <c r="O31" s="28"/>
      <c r="P31" s="28"/>
    </row>
    <row r="32" spans="2:20" ht="20.100000000000001" customHeight="1" x14ac:dyDescent="0.25">
      <c r="B32" s="42">
        <v>25</v>
      </c>
      <c r="C32" s="129"/>
      <c r="D32" s="126"/>
      <c r="E32" s="195" t="str">
        <f t="shared" si="0"/>
        <v xml:space="preserve"> - </v>
      </c>
      <c r="F32" s="129"/>
      <c r="J32" s="28"/>
      <c r="K32" s="28"/>
      <c r="L32" s="28"/>
      <c r="M32" s="28"/>
      <c r="N32" s="28"/>
      <c r="O32" s="28"/>
      <c r="P32" s="28"/>
    </row>
    <row r="33" spans="2:16" ht="20.100000000000001" customHeight="1" x14ac:dyDescent="0.25">
      <c r="B33" s="42">
        <v>26</v>
      </c>
      <c r="C33" s="129"/>
      <c r="D33" s="126"/>
      <c r="E33" s="195" t="str">
        <f t="shared" si="0"/>
        <v xml:space="preserve"> - </v>
      </c>
      <c r="F33" s="129"/>
      <c r="J33" s="48"/>
      <c r="K33" s="28"/>
      <c r="L33" s="28"/>
      <c r="M33" s="28"/>
      <c r="N33" s="28"/>
      <c r="O33" s="28"/>
      <c r="P33" s="28"/>
    </row>
    <row r="34" spans="2:16" ht="20.100000000000001" customHeight="1" x14ac:dyDescent="0.25">
      <c r="B34" s="42">
        <v>27</v>
      </c>
      <c r="C34" s="129"/>
      <c r="D34" s="126"/>
      <c r="E34" s="195" t="str">
        <f t="shared" si="0"/>
        <v xml:space="preserve"> - </v>
      </c>
      <c r="F34" s="129"/>
      <c r="J34" s="48"/>
      <c r="K34" s="28"/>
      <c r="L34" s="28"/>
      <c r="M34" s="28"/>
      <c r="N34" s="28"/>
      <c r="O34" s="28"/>
      <c r="P34" s="28"/>
    </row>
    <row r="35" spans="2:16" ht="20.100000000000001" customHeight="1" x14ac:dyDescent="0.25">
      <c r="B35" s="42">
        <v>28</v>
      </c>
      <c r="C35" s="129"/>
      <c r="D35" s="126"/>
      <c r="E35" s="195" t="str">
        <f t="shared" si="0"/>
        <v xml:space="preserve"> - </v>
      </c>
      <c r="F35" s="129"/>
      <c r="J35" s="48"/>
      <c r="K35" s="28"/>
      <c r="L35" s="28"/>
      <c r="M35" s="28"/>
      <c r="N35" s="28"/>
      <c r="O35" s="28"/>
      <c r="P35" s="28"/>
    </row>
    <row r="36" spans="2:16" ht="20.100000000000001" customHeight="1" x14ac:dyDescent="0.25">
      <c r="B36" s="42">
        <v>29</v>
      </c>
      <c r="C36" s="129"/>
      <c r="D36" s="126"/>
      <c r="E36" s="195" t="str">
        <f t="shared" si="0"/>
        <v xml:space="preserve"> - </v>
      </c>
      <c r="F36" s="129"/>
      <c r="J36" s="48"/>
      <c r="K36" s="28"/>
      <c r="L36" s="28"/>
      <c r="M36" s="28"/>
      <c r="N36" s="28"/>
      <c r="O36" s="28"/>
      <c r="P36" s="28"/>
    </row>
    <row r="37" spans="2:16" ht="20.100000000000001" customHeight="1" x14ac:dyDescent="0.25">
      <c r="B37" s="42">
        <v>30</v>
      </c>
      <c r="C37" s="129"/>
      <c r="D37" s="126"/>
      <c r="E37" s="195" t="str">
        <f t="shared" si="0"/>
        <v xml:space="preserve"> - </v>
      </c>
      <c r="F37" s="129"/>
      <c r="J37" s="28"/>
      <c r="K37" s="28"/>
      <c r="L37" s="28"/>
      <c r="M37" s="28"/>
      <c r="N37" s="28"/>
      <c r="O37" s="28"/>
      <c r="P37" s="28"/>
    </row>
    <row r="38" spans="2:16" ht="20.100000000000001" customHeight="1" x14ac:dyDescent="0.25">
      <c r="B38" s="42">
        <v>31</v>
      </c>
      <c r="C38" s="129"/>
      <c r="D38" s="126"/>
      <c r="E38" s="195" t="str">
        <f t="shared" si="0"/>
        <v xml:space="preserve"> - </v>
      </c>
      <c r="F38" s="129"/>
      <c r="G38" s="28"/>
      <c r="H38" s="28"/>
      <c r="I38" s="28"/>
      <c r="J38" s="28"/>
      <c r="K38" s="28"/>
      <c r="L38" s="28"/>
    </row>
    <row r="39" spans="2:16" ht="20.100000000000001" customHeight="1" x14ac:dyDescent="0.25">
      <c r="B39" s="42">
        <v>32</v>
      </c>
      <c r="C39" s="129"/>
      <c r="D39" s="126"/>
      <c r="E39" s="195" t="str">
        <f t="shared" si="0"/>
        <v xml:space="preserve"> - </v>
      </c>
      <c r="F39" s="129"/>
      <c r="G39" s="28"/>
      <c r="H39" s="28"/>
      <c r="I39" s="28"/>
      <c r="J39" s="28"/>
      <c r="K39" s="28"/>
      <c r="L39" s="28"/>
    </row>
    <row r="40" spans="2:16" ht="20.100000000000001" customHeight="1" x14ac:dyDescent="0.25">
      <c r="B40" s="42">
        <v>33</v>
      </c>
      <c r="C40" s="129"/>
      <c r="D40" s="126"/>
      <c r="E40" s="195" t="str">
        <f t="shared" si="0"/>
        <v xml:space="preserve"> - </v>
      </c>
      <c r="F40" s="129"/>
      <c r="G40" s="28"/>
      <c r="H40" s="28"/>
      <c r="I40" s="28"/>
      <c r="J40" s="28"/>
      <c r="K40" s="28"/>
      <c r="L40" s="28"/>
    </row>
    <row r="41" spans="2:16" ht="20.100000000000001" customHeight="1" x14ac:dyDescent="0.25">
      <c r="B41" s="42">
        <v>34</v>
      </c>
      <c r="C41" s="129"/>
      <c r="D41" s="126"/>
      <c r="E41" s="195" t="str">
        <f t="shared" si="0"/>
        <v xml:space="preserve"> - </v>
      </c>
      <c r="F41" s="129"/>
      <c r="G41" s="28"/>
      <c r="H41" s="28"/>
      <c r="I41" s="28"/>
      <c r="J41" s="28"/>
      <c r="K41" s="28"/>
      <c r="L41" s="28"/>
    </row>
    <row r="42" spans="2:16" ht="20.100000000000001" customHeight="1" x14ac:dyDescent="0.25">
      <c r="B42" s="42">
        <v>35</v>
      </c>
      <c r="C42" s="129"/>
      <c r="D42" s="126"/>
      <c r="E42" s="195" t="str">
        <f t="shared" si="0"/>
        <v xml:space="preserve"> - </v>
      </c>
      <c r="F42" s="129"/>
      <c r="G42" s="28"/>
      <c r="H42" s="28"/>
      <c r="I42" s="28"/>
      <c r="J42" s="28"/>
      <c r="K42" s="28"/>
      <c r="L42" s="28"/>
    </row>
    <row r="43" spans="2:16" ht="20.100000000000001" customHeight="1" x14ac:dyDescent="0.25">
      <c r="B43" s="42">
        <v>36</v>
      </c>
      <c r="C43" s="129"/>
      <c r="D43" s="126"/>
      <c r="E43" s="195" t="str">
        <f t="shared" si="0"/>
        <v xml:space="preserve"> - </v>
      </c>
      <c r="F43" s="129"/>
    </row>
    <row r="44" spans="2:16" ht="20.100000000000001" customHeight="1" x14ac:dyDescent="0.25">
      <c r="B44" s="42">
        <v>37</v>
      </c>
      <c r="C44" s="129"/>
      <c r="D44" s="126"/>
      <c r="E44" s="195" t="str">
        <f t="shared" si="0"/>
        <v xml:space="preserve"> - </v>
      </c>
      <c r="F44" s="129"/>
    </row>
    <row r="45" spans="2:16" ht="20.100000000000001" customHeight="1" x14ac:dyDescent="0.25">
      <c r="B45" s="42">
        <v>38</v>
      </c>
      <c r="C45" s="129"/>
      <c r="D45" s="126"/>
      <c r="E45" s="195" t="str">
        <f t="shared" si="0"/>
        <v xml:space="preserve"> - </v>
      </c>
      <c r="F45" s="129"/>
    </row>
    <row r="46" spans="2:16" ht="20.100000000000001" customHeight="1" x14ac:dyDescent="0.25">
      <c r="B46" s="42">
        <v>39</v>
      </c>
      <c r="C46" s="129"/>
      <c r="D46" s="126"/>
      <c r="E46" s="195" t="str">
        <f t="shared" si="0"/>
        <v xml:space="preserve"> - </v>
      </c>
      <c r="F46" s="129"/>
    </row>
    <row r="47" spans="2:16" ht="20.100000000000001" customHeight="1" x14ac:dyDescent="0.25">
      <c r="B47" s="42">
        <v>40</v>
      </c>
      <c r="C47" s="129"/>
      <c r="D47" s="126"/>
      <c r="E47" s="195" t="str">
        <f t="shared" si="0"/>
        <v xml:space="preserve"> - </v>
      </c>
      <c r="F47" s="129"/>
    </row>
    <row r="48" spans="2:16" ht="20.100000000000001" customHeight="1" x14ac:dyDescent="0.25">
      <c r="B48" s="42">
        <v>41</v>
      </c>
      <c r="C48" s="129"/>
      <c r="D48" s="126"/>
      <c r="E48" s="195" t="str">
        <f t="shared" si="0"/>
        <v xml:space="preserve"> - </v>
      </c>
      <c r="F48" s="129"/>
    </row>
    <row r="49" spans="2:6" ht="20.100000000000001" customHeight="1" x14ac:dyDescent="0.25">
      <c r="B49" s="42">
        <v>42</v>
      </c>
      <c r="C49" s="129"/>
      <c r="D49" s="126"/>
      <c r="E49" s="195" t="str">
        <f t="shared" si="0"/>
        <v xml:space="preserve"> - </v>
      </c>
      <c r="F49" s="129"/>
    </row>
    <row r="50" spans="2:6" ht="20.100000000000001" customHeight="1" x14ac:dyDescent="0.25">
      <c r="B50" s="42">
        <v>43</v>
      </c>
      <c r="C50" s="129"/>
      <c r="D50" s="126"/>
      <c r="E50" s="195" t="str">
        <f t="shared" si="0"/>
        <v xml:space="preserve"> - </v>
      </c>
      <c r="F50" s="129"/>
    </row>
    <row r="51" spans="2:6" ht="20.100000000000001" customHeight="1" x14ac:dyDescent="0.25">
      <c r="B51" s="42">
        <v>44</v>
      </c>
      <c r="C51" s="129"/>
      <c r="D51" s="126"/>
      <c r="E51" s="195" t="str">
        <f t="shared" si="0"/>
        <v xml:space="preserve"> - </v>
      </c>
      <c r="F51" s="129"/>
    </row>
    <row r="52" spans="2:6" ht="20.100000000000001" customHeight="1" x14ac:dyDescent="0.25">
      <c r="B52" s="42">
        <v>45</v>
      </c>
      <c r="C52" s="129"/>
      <c r="D52" s="126"/>
      <c r="E52" s="195" t="str">
        <f t="shared" si="0"/>
        <v xml:space="preserve"> - </v>
      </c>
      <c r="F52" s="129"/>
    </row>
    <row r="53" spans="2:6" ht="20.100000000000001" customHeight="1" x14ac:dyDescent="0.25">
      <c r="B53" s="42">
        <v>46</v>
      </c>
      <c r="C53" s="129"/>
      <c r="D53" s="126"/>
      <c r="E53" s="195" t="str">
        <f t="shared" si="0"/>
        <v xml:space="preserve"> - </v>
      </c>
      <c r="F53" s="129"/>
    </row>
    <row r="54" spans="2:6" ht="20.100000000000001" customHeight="1" x14ac:dyDescent="0.25">
      <c r="B54" s="42">
        <v>47</v>
      </c>
      <c r="C54" s="129"/>
      <c r="D54" s="126"/>
      <c r="E54" s="195" t="str">
        <f t="shared" si="0"/>
        <v xml:space="preserve"> - </v>
      </c>
      <c r="F54" s="129"/>
    </row>
    <row r="55" spans="2:6" ht="20.100000000000001" customHeight="1" x14ac:dyDescent="0.25">
      <c r="B55" s="42">
        <v>48</v>
      </c>
      <c r="C55" s="129"/>
      <c r="D55" s="126"/>
      <c r="E55" s="195" t="str">
        <f t="shared" si="0"/>
        <v xml:space="preserve"> - </v>
      </c>
      <c r="F55" s="129"/>
    </row>
    <row r="56" spans="2:6" ht="20.100000000000001" customHeight="1" x14ac:dyDescent="0.25">
      <c r="B56" s="42">
        <v>49</v>
      </c>
      <c r="C56" s="129"/>
      <c r="D56" s="126"/>
      <c r="E56" s="195" t="str">
        <f t="shared" si="0"/>
        <v xml:space="preserve"> - </v>
      </c>
      <c r="F56" s="129"/>
    </row>
    <row r="57" spans="2:6" ht="20.100000000000001" customHeight="1" x14ac:dyDescent="0.25">
      <c r="B57" s="42">
        <v>50</v>
      </c>
      <c r="C57" s="129"/>
      <c r="D57" s="126"/>
      <c r="E57" s="195" t="str">
        <f t="shared" si="0"/>
        <v xml:space="preserve"> - </v>
      </c>
      <c r="F57" s="129"/>
    </row>
    <row r="58" spans="2:6" ht="15" customHeight="1" x14ac:dyDescent="0.25"/>
    <row r="59" spans="2:6" ht="15" customHeight="1" x14ac:dyDescent="0.25"/>
    <row r="60" spans="2:6" ht="15" customHeight="1" x14ac:dyDescent="0.25"/>
    <row r="61" spans="2:6" ht="15" customHeight="1" x14ac:dyDescent="0.25"/>
    <row r="62" spans="2:6" ht="15" customHeight="1" x14ac:dyDescent="0.25"/>
    <row r="63" spans="2:6" ht="15" customHeight="1" x14ac:dyDescent="0.25"/>
    <row r="64" spans="2: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sheetData>
  <sheetProtection algorithmName="SHA-512" hashValue="7k1aSvo19oy5YIgw6QuZcSjJ7aKo0VDJ+ye9KnUhY6xcHUBnUeCWDqLuNsmq9wv1MJIi/2PyPHx0nhe49BxBmA==" saltValue="PIZwBlYNeZRqMw2rsgwqZg==" spinCount="100000" sheet="1" objects="1" scenarios="1"/>
  <mergeCells count="9">
    <mergeCell ref="B2:F2"/>
    <mergeCell ref="H8:H9"/>
    <mergeCell ref="I9:M9"/>
    <mergeCell ref="B4:F4"/>
    <mergeCell ref="B5:B7"/>
    <mergeCell ref="C5:C7"/>
    <mergeCell ref="D5:D7"/>
    <mergeCell ref="E5:E7"/>
    <mergeCell ref="F5:F6"/>
  </mergeCells>
  <hyperlinks>
    <hyperlink ref="B2:F2" location="Kalkulator!A1" display="Powrót do kalkulatora" xr:uid="{00000000-0004-0000-0500-000000000000}"/>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S65"/>
  <sheetViews>
    <sheetView showGridLines="0" zoomScale="80" zoomScaleNormal="80" workbookViewId="0">
      <pane ySplit="11" topLeftCell="A12" activePane="bottomLeft" state="frozen"/>
      <selection pane="bottomLeft" activeCell="D13" sqref="D13"/>
    </sheetView>
  </sheetViews>
  <sheetFormatPr defaultRowHeight="12" x14ac:dyDescent="0.25"/>
  <cols>
    <col min="1" max="1" width="5.85546875" style="27" customWidth="1"/>
    <col min="2" max="2" width="10.85546875" style="27" customWidth="1"/>
    <col min="3" max="3" width="30.85546875" style="27" customWidth="1"/>
    <col min="4" max="4" width="59.28515625" style="27" customWidth="1"/>
    <col min="5" max="5" width="50.85546875" style="27" customWidth="1"/>
    <col min="6" max="6" width="15.85546875" style="26" customWidth="1"/>
    <col min="7" max="11" width="10.85546875" style="27" customWidth="1"/>
    <col min="12" max="12" width="30.85546875" style="27" customWidth="1"/>
    <col min="13" max="13" width="9.28515625" style="27"/>
    <col min="14" max="14" width="15.85546875" style="26" customWidth="1"/>
    <col min="15" max="19" width="20.7109375" style="27" customWidth="1"/>
  </cols>
  <sheetData>
    <row r="1" spans="1:19" ht="20.100000000000001" customHeight="1" x14ac:dyDescent="0.25"/>
    <row r="2" spans="1:19" ht="20.100000000000001" customHeight="1" x14ac:dyDescent="0.25">
      <c r="A2" s="275" t="s">
        <v>117</v>
      </c>
      <c r="B2" s="291"/>
      <c r="C2" s="291"/>
      <c r="D2" s="291"/>
      <c r="E2" s="291"/>
      <c r="F2" s="291"/>
      <c r="G2" s="291"/>
      <c r="H2" s="291"/>
      <c r="I2" s="291"/>
      <c r="J2" s="291"/>
      <c r="K2" s="291"/>
      <c r="L2" s="292"/>
    </row>
    <row r="3" spans="1:19" ht="20.100000000000001" customHeight="1" x14ac:dyDescent="0.25">
      <c r="A3" s="58"/>
      <c r="B3" s="58"/>
      <c r="C3" s="58"/>
      <c r="D3" s="58"/>
      <c r="E3" s="58"/>
      <c r="F3" s="58"/>
      <c r="G3" s="58"/>
      <c r="H3" s="58"/>
      <c r="I3" s="58"/>
      <c r="J3" s="58"/>
      <c r="K3" s="58"/>
      <c r="L3" s="58"/>
    </row>
    <row r="4" spans="1:19" ht="20.100000000000001" customHeight="1" x14ac:dyDescent="0.25">
      <c r="A4" s="295" t="s">
        <v>182</v>
      </c>
      <c r="B4" s="295"/>
      <c r="C4" s="295"/>
      <c r="D4" s="295"/>
      <c r="E4" s="295"/>
      <c r="F4" s="295"/>
      <c r="G4" s="295"/>
      <c r="H4" s="295"/>
      <c r="I4" s="295"/>
      <c r="J4" s="295"/>
      <c r="K4" s="295"/>
      <c r="L4" s="295"/>
    </row>
    <row r="5" spans="1:19" ht="20.100000000000001" customHeight="1" x14ac:dyDescent="0.25">
      <c r="A5" s="296" t="s">
        <v>97</v>
      </c>
      <c r="B5" s="296"/>
      <c r="C5" s="296"/>
      <c r="D5" s="296"/>
      <c r="E5" s="296"/>
      <c r="F5" s="296"/>
      <c r="G5" s="296"/>
      <c r="H5" s="296"/>
      <c r="I5" s="296"/>
      <c r="J5" s="296"/>
      <c r="K5" s="296"/>
      <c r="L5" s="296"/>
    </row>
    <row r="6" spans="1:19" ht="20.100000000000001" customHeight="1" x14ac:dyDescent="0.25">
      <c r="A6" s="298"/>
      <c r="B6" s="298"/>
      <c r="C6" s="298"/>
      <c r="D6" s="298"/>
      <c r="E6" s="298"/>
      <c r="F6" s="298"/>
      <c r="G6" s="298"/>
      <c r="H6" s="298"/>
      <c r="I6" s="298"/>
      <c r="J6" s="298"/>
      <c r="K6" s="298"/>
      <c r="L6" s="298"/>
    </row>
    <row r="7" spans="1:19" ht="20.100000000000001" customHeight="1" x14ac:dyDescent="0.25">
      <c r="A7" s="297"/>
      <c r="B7" s="297"/>
      <c r="C7" s="297"/>
      <c r="D7" s="297"/>
      <c r="E7" s="297"/>
      <c r="F7" s="297"/>
      <c r="G7" s="297"/>
      <c r="H7" s="297"/>
      <c r="I7" s="297"/>
      <c r="J7" s="297"/>
      <c r="K7" s="297"/>
      <c r="L7" s="297"/>
    </row>
    <row r="8" spans="1:19" ht="20.100000000000001" customHeight="1" x14ac:dyDescent="0.25">
      <c r="F8" s="49"/>
      <c r="G8" s="50"/>
      <c r="H8" s="50"/>
      <c r="I8" s="50"/>
      <c r="J8" s="50"/>
      <c r="K8" s="50"/>
    </row>
    <row r="9" spans="1:19" ht="20.100000000000001" customHeight="1" x14ac:dyDescent="0.25">
      <c r="A9" s="293" t="s">
        <v>181</v>
      </c>
      <c r="B9" s="293"/>
      <c r="C9" s="293"/>
      <c r="D9" s="293"/>
      <c r="E9" s="293"/>
      <c r="F9" s="293"/>
      <c r="G9" s="293"/>
      <c r="H9" s="293"/>
      <c r="I9" s="293"/>
      <c r="J9" s="293"/>
      <c r="K9" s="293"/>
      <c r="L9" s="293"/>
    </row>
    <row r="10" spans="1:19" ht="20.100000000000001" customHeight="1" x14ac:dyDescent="0.25">
      <c r="A10" s="294" t="s">
        <v>115</v>
      </c>
      <c r="B10" s="294" t="s">
        <v>75</v>
      </c>
      <c r="C10" s="294" t="s">
        <v>172</v>
      </c>
      <c r="D10" s="294" t="s">
        <v>175</v>
      </c>
      <c r="E10" s="294" t="s">
        <v>131</v>
      </c>
      <c r="F10" s="293" t="s">
        <v>58</v>
      </c>
      <c r="G10" s="29" t="s">
        <v>9</v>
      </c>
      <c r="H10" s="29" t="s">
        <v>54</v>
      </c>
      <c r="I10" s="29" t="s">
        <v>55</v>
      </c>
      <c r="J10" s="29" t="s">
        <v>56</v>
      </c>
      <c r="K10" s="29" t="s">
        <v>11</v>
      </c>
      <c r="L10" s="283" t="s">
        <v>176</v>
      </c>
    </row>
    <row r="11" spans="1:19" ht="20.100000000000001" customHeight="1" x14ac:dyDescent="0.25">
      <c r="A11" s="294"/>
      <c r="B11" s="294"/>
      <c r="C11" s="294"/>
      <c r="D11" s="294"/>
      <c r="E11" s="294"/>
      <c r="F11" s="293"/>
      <c r="G11" s="29" t="s">
        <v>57</v>
      </c>
      <c r="H11" s="29" t="s">
        <v>57</v>
      </c>
      <c r="I11" s="29" t="s">
        <v>57</v>
      </c>
      <c r="J11" s="29" t="s">
        <v>57</v>
      </c>
      <c r="K11" s="29" t="s">
        <v>57</v>
      </c>
      <c r="L11" s="285"/>
    </row>
    <row r="12" spans="1:19" ht="20.100000000000001" customHeight="1" x14ac:dyDescent="0.25">
      <c r="A12" s="42">
        <v>1</v>
      </c>
      <c r="B12" s="42"/>
      <c r="C12" s="107" t="s">
        <v>151</v>
      </c>
      <c r="D12" s="107"/>
      <c r="E12" s="108"/>
      <c r="F12" s="109" t="str">
        <f>CONCATENATE(B12,"",C12,"",D12)</f>
        <v>Nie dotyczy</v>
      </c>
      <c r="G12" s="51">
        <v>0</v>
      </c>
      <c r="H12" s="51">
        <v>0</v>
      </c>
      <c r="I12" s="51">
        <v>0</v>
      </c>
      <c r="J12" s="51">
        <v>0</v>
      </c>
      <c r="K12" s="51">
        <v>0</v>
      </c>
      <c r="L12" s="110"/>
    </row>
    <row r="13" spans="1:19" ht="20.100000000000001" customHeight="1" x14ac:dyDescent="0.25">
      <c r="A13" s="42">
        <v>2</v>
      </c>
      <c r="B13" s="97" t="s">
        <v>77</v>
      </c>
      <c r="C13" s="42" t="s">
        <v>173</v>
      </c>
      <c r="D13" s="42" t="s">
        <v>186</v>
      </c>
      <c r="E13" s="193"/>
      <c r="F13" s="109" t="str">
        <f t="shared" ref="F13:F39" si="0">CONCATENATE(B13," - ",C13," - ",D13)</f>
        <v>EMEP - Paliwa stałe (z wyłączeniem biomasy) - Kominki/sauny/ogrzewanie zewnętrzne</v>
      </c>
      <c r="G13" s="42">
        <v>330</v>
      </c>
      <c r="H13" s="42">
        <v>330</v>
      </c>
      <c r="I13" s="42">
        <v>60</v>
      </c>
      <c r="J13" s="42">
        <v>500</v>
      </c>
      <c r="K13" s="42">
        <v>5000</v>
      </c>
      <c r="L13" s="111" t="s">
        <v>13</v>
      </c>
      <c r="R13" s="28"/>
      <c r="S13" s="39"/>
    </row>
    <row r="14" spans="1:19" ht="20.100000000000001" customHeight="1" x14ac:dyDescent="0.25">
      <c r="A14" s="42">
        <v>3</v>
      </c>
      <c r="B14" s="97" t="s">
        <v>77</v>
      </c>
      <c r="C14" s="42" t="s">
        <v>174</v>
      </c>
      <c r="D14" s="42" t="s">
        <v>185</v>
      </c>
      <c r="E14" s="193"/>
      <c r="F14" s="109" t="str">
        <f t="shared" si="0"/>
        <v>EMEP - Paliwa gazowe - Piece/kominki/sauny/ogrzewanie zewnętrzne</v>
      </c>
      <c r="G14" s="42">
        <v>2.2000000000000002</v>
      </c>
      <c r="H14" s="42">
        <v>2.2000000000000002</v>
      </c>
      <c r="I14" s="42">
        <v>60</v>
      </c>
      <c r="J14" s="42">
        <v>0.3</v>
      </c>
      <c r="K14" s="42">
        <v>30</v>
      </c>
      <c r="L14" s="111" t="s">
        <v>14</v>
      </c>
      <c r="O14" s="28"/>
      <c r="Q14" s="28"/>
      <c r="R14" s="28"/>
      <c r="S14" s="39"/>
    </row>
    <row r="15" spans="1:19" ht="20.100000000000001" customHeight="1" x14ac:dyDescent="0.25">
      <c r="A15" s="42">
        <v>4</v>
      </c>
      <c r="B15" s="97" t="s">
        <v>77</v>
      </c>
      <c r="C15" s="42" t="s">
        <v>173</v>
      </c>
      <c r="D15" s="42" t="s">
        <v>199</v>
      </c>
      <c r="E15" s="193"/>
      <c r="F15" s="109" t="str">
        <f t="shared" si="0"/>
        <v>EMEP - Paliwa stałe (z wyłączeniem biomasy) - Piece/kuchnie</v>
      </c>
      <c r="G15" s="42">
        <v>450</v>
      </c>
      <c r="H15" s="42">
        <v>450</v>
      </c>
      <c r="I15" s="42">
        <v>100</v>
      </c>
      <c r="J15" s="42">
        <v>900</v>
      </c>
      <c r="K15" s="42">
        <v>5000</v>
      </c>
      <c r="L15" s="111" t="s">
        <v>15</v>
      </c>
      <c r="O15" s="28"/>
      <c r="Q15" s="28"/>
      <c r="R15" s="28"/>
      <c r="S15" s="39"/>
    </row>
    <row r="16" spans="1:19" ht="20.100000000000001" customHeight="1" x14ac:dyDescent="0.25">
      <c r="A16" s="42">
        <v>5</v>
      </c>
      <c r="B16" s="97" t="s">
        <v>77</v>
      </c>
      <c r="C16" s="42" t="s">
        <v>173</v>
      </c>
      <c r="D16" s="42" t="s">
        <v>184</v>
      </c>
      <c r="E16" s="193"/>
      <c r="F16" s="109" t="str">
        <f t="shared" si="0"/>
        <v>EMEP - Paliwa stałe (z wyłączeniem biomasy) - Kotły o mocy do 50 kW</v>
      </c>
      <c r="G16" s="42">
        <v>225</v>
      </c>
      <c r="H16" s="42">
        <v>201</v>
      </c>
      <c r="I16" s="42">
        <v>158</v>
      </c>
      <c r="J16" s="42">
        <v>900</v>
      </c>
      <c r="K16" s="42">
        <v>4787</v>
      </c>
      <c r="L16" s="111" t="s">
        <v>16</v>
      </c>
      <c r="O16" s="28"/>
      <c r="Q16" s="28"/>
      <c r="R16" s="28"/>
      <c r="S16" s="39"/>
    </row>
    <row r="17" spans="1:19" ht="20.100000000000001" customHeight="1" x14ac:dyDescent="0.25">
      <c r="A17" s="42">
        <v>6</v>
      </c>
      <c r="B17" s="97" t="s">
        <v>77</v>
      </c>
      <c r="C17" s="42" t="s">
        <v>187</v>
      </c>
      <c r="D17" s="42" t="s">
        <v>184</v>
      </c>
      <c r="E17" s="193"/>
      <c r="F17" s="109" t="str">
        <f t="shared" si="0"/>
        <v>EMEP - Gaz naturalny - Kotły o mocy do 50 kW</v>
      </c>
      <c r="G17" s="42">
        <v>0.2</v>
      </c>
      <c r="H17" s="42">
        <v>0.2</v>
      </c>
      <c r="I17" s="42">
        <v>42</v>
      </c>
      <c r="J17" s="42">
        <v>0.3</v>
      </c>
      <c r="K17" s="42">
        <v>22</v>
      </c>
      <c r="L17" s="111" t="s">
        <v>17</v>
      </c>
      <c r="O17" s="28"/>
      <c r="Q17" s="28"/>
      <c r="R17" s="28"/>
      <c r="S17" s="39"/>
    </row>
    <row r="18" spans="1:19" ht="20.100000000000001" customHeight="1" x14ac:dyDescent="0.25">
      <c r="A18" s="42">
        <v>7</v>
      </c>
      <c r="B18" s="97" t="s">
        <v>77</v>
      </c>
      <c r="C18" s="42" t="s">
        <v>196</v>
      </c>
      <c r="D18" s="189" t="s">
        <v>188</v>
      </c>
      <c r="E18" s="193" t="s">
        <v>20</v>
      </c>
      <c r="F18" s="109" t="str">
        <f t="shared" si="0"/>
        <v>EMEP - Olej opałowy - Piece/kuchenki</v>
      </c>
      <c r="G18" s="42">
        <v>2.2000000000000002</v>
      </c>
      <c r="H18" s="42">
        <v>2.2000000000000002</v>
      </c>
      <c r="I18" s="42">
        <v>34</v>
      </c>
      <c r="J18" s="42">
        <v>60</v>
      </c>
      <c r="K18" s="42">
        <v>111</v>
      </c>
      <c r="L18" s="111" t="s">
        <v>19</v>
      </c>
      <c r="O18" s="28"/>
      <c r="P18" s="28"/>
      <c r="Q18" s="28"/>
      <c r="R18" s="28"/>
      <c r="S18" s="39"/>
    </row>
    <row r="19" spans="1:19" ht="20.100000000000001" customHeight="1" x14ac:dyDescent="0.25">
      <c r="A19" s="42">
        <v>8</v>
      </c>
      <c r="B19" s="97" t="s">
        <v>77</v>
      </c>
      <c r="C19" s="42" t="s">
        <v>196</v>
      </c>
      <c r="D19" s="42" t="s">
        <v>184</v>
      </c>
      <c r="E19" s="193" t="s">
        <v>18</v>
      </c>
      <c r="F19" s="109" t="str">
        <f t="shared" si="0"/>
        <v>EMEP - Olej opałowy - Kotły o mocy do 50 kW</v>
      </c>
      <c r="G19" s="42">
        <v>1.5</v>
      </c>
      <c r="H19" s="42">
        <v>1.5</v>
      </c>
      <c r="I19" s="42">
        <v>69</v>
      </c>
      <c r="J19" s="42">
        <v>79</v>
      </c>
      <c r="K19" s="42">
        <v>3.7</v>
      </c>
      <c r="L19" s="111" t="s">
        <v>21</v>
      </c>
      <c r="O19" s="28"/>
      <c r="P19" s="28"/>
      <c r="Q19" s="28"/>
      <c r="R19" s="28"/>
      <c r="S19" s="39"/>
    </row>
    <row r="20" spans="1:19" ht="20.100000000000001" customHeight="1" x14ac:dyDescent="0.25">
      <c r="A20" s="42">
        <v>9</v>
      </c>
      <c r="B20" s="97" t="s">
        <v>77</v>
      </c>
      <c r="C20" s="42" t="s">
        <v>177</v>
      </c>
      <c r="D20" s="189" t="s">
        <v>191</v>
      </c>
      <c r="E20" s="193" t="s">
        <v>23</v>
      </c>
      <c r="F20" s="109" t="str">
        <f t="shared" si="0"/>
        <v>EMEP - Węgiel - Kocioł zaawansowany o mocy do 50 kW</v>
      </c>
      <c r="G20" s="42">
        <v>240</v>
      </c>
      <c r="H20" s="42">
        <v>220</v>
      </c>
      <c r="I20" s="42">
        <v>150</v>
      </c>
      <c r="J20" s="42">
        <v>450</v>
      </c>
      <c r="K20" s="42">
        <v>2000</v>
      </c>
      <c r="L20" s="111" t="s">
        <v>22</v>
      </c>
      <c r="O20" s="28"/>
      <c r="P20" s="28"/>
      <c r="Q20" s="28"/>
      <c r="R20" s="28"/>
      <c r="S20" s="39"/>
    </row>
    <row r="21" spans="1:19" ht="20.100000000000001" customHeight="1" x14ac:dyDescent="0.25">
      <c r="A21" s="42">
        <v>10</v>
      </c>
      <c r="B21" s="97" t="s">
        <v>77</v>
      </c>
      <c r="C21" s="42" t="s">
        <v>177</v>
      </c>
      <c r="D21" s="189" t="s">
        <v>192</v>
      </c>
      <c r="E21" s="193" t="s">
        <v>25</v>
      </c>
      <c r="F21" s="109" t="str">
        <f t="shared" si="0"/>
        <v>EMEP - Węgiel - Kocioł tradycyjny o mocy od 50 kW do 1 MW</v>
      </c>
      <c r="G21" s="42">
        <v>190</v>
      </c>
      <c r="H21" s="42">
        <v>170</v>
      </c>
      <c r="I21" s="42">
        <v>160</v>
      </c>
      <c r="J21" s="42">
        <v>900</v>
      </c>
      <c r="K21" s="42">
        <v>2000</v>
      </c>
      <c r="L21" s="111" t="s">
        <v>24</v>
      </c>
    </row>
    <row r="22" spans="1:19" ht="20.100000000000001" customHeight="1" x14ac:dyDescent="0.25">
      <c r="A22" s="42">
        <v>11</v>
      </c>
      <c r="B22" s="97" t="s">
        <v>77</v>
      </c>
      <c r="C22" s="42" t="s">
        <v>177</v>
      </c>
      <c r="D22" s="189" t="s">
        <v>193</v>
      </c>
      <c r="E22" s="193" t="s">
        <v>25</v>
      </c>
      <c r="F22" s="109" t="str">
        <f t="shared" si="0"/>
        <v>EMEP - Węgiel - Kocioł tradycyjny o mocy od 1 MW do 50 MW</v>
      </c>
      <c r="G22" s="42">
        <v>76</v>
      </c>
      <c r="H22" s="42">
        <v>72</v>
      </c>
      <c r="I22" s="42">
        <v>180</v>
      </c>
      <c r="J22" s="42">
        <v>900</v>
      </c>
      <c r="K22" s="42">
        <v>200</v>
      </c>
      <c r="L22" s="111" t="s">
        <v>26</v>
      </c>
    </row>
    <row r="23" spans="1:19" ht="20.100000000000001" customHeight="1" x14ac:dyDescent="0.25">
      <c r="A23" s="42">
        <v>12</v>
      </c>
      <c r="B23" s="97" t="s">
        <v>77</v>
      </c>
      <c r="C23" s="42" t="s">
        <v>177</v>
      </c>
      <c r="D23" s="189" t="s">
        <v>190</v>
      </c>
      <c r="E23" s="193" t="s">
        <v>28</v>
      </c>
      <c r="F23" s="109" t="str">
        <f t="shared" si="0"/>
        <v>EMEP - Węgiel - Kocioł ręczny o mocy od 50 kW do 1 MW</v>
      </c>
      <c r="G23" s="42">
        <v>140</v>
      </c>
      <c r="H23" s="42">
        <v>130</v>
      </c>
      <c r="I23" s="42">
        <v>200</v>
      </c>
      <c r="J23" s="42">
        <v>450</v>
      </c>
      <c r="K23" s="42">
        <v>1500</v>
      </c>
      <c r="L23" s="111" t="s">
        <v>27</v>
      </c>
    </row>
    <row r="24" spans="1:19" ht="20.100000000000001" customHeight="1" x14ac:dyDescent="0.25">
      <c r="A24" s="42">
        <v>13</v>
      </c>
      <c r="B24" s="97" t="s">
        <v>77</v>
      </c>
      <c r="C24" s="42" t="s">
        <v>177</v>
      </c>
      <c r="D24" s="189" t="s">
        <v>189</v>
      </c>
      <c r="E24" s="193" t="s">
        <v>30</v>
      </c>
      <c r="F24" s="109" t="str">
        <f t="shared" si="0"/>
        <v>EMEP - Węgiel - Kocioł automatyczny o mocy od 50 kW do 1 MW</v>
      </c>
      <c r="G24" s="42">
        <v>78</v>
      </c>
      <c r="H24" s="42">
        <v>70</v>
      </c>
      <c r="I24" s="42">
        <v>165</v>
      </c>
      <c r="J24" s="42">
        <v>450</v>
      </c>
      <c r="K24" s="42">
        <v>350</v>
      </c>
      <c r="L24" s="111" t="s">
        <v>29</v>
      </c>
    </row>
    <row r="25" spans="1:19" ht="20.100000000000001" customHeight="1" x14ac:dyDescent="0.25">
      <c r="A25" s="42">
        <v>14</v>
      </c>
      <c r="B25" s="97" t="s">
        <v>77</v>
      </c>
      <c r="C25" s="42" t="s">
        <v>194</v>
      </c>
      <c r="D25" s="189" t="s">
        <v>192</v>
      </c>
      <c r="E25" s="193" t="s">
        <v>32</v>
      </c>
      <c r="F25" s="109" t="str">
        <f t="shared" si="0"/>
        <v>EMEP - Lekki olej opałowy - Kocioł tradycyjny o mocy od 50 kW do 1 MW</v>
      </c>
      <c r="G25" s="42">
        <v>3</v>
      </c>
      <c r="H25" s="42">
        <v>3</v>
      </c>
      <c r="I25" s="42">
        <v>100</v>
      </c>
      <c r="J25" s="42">
        <v>140</v>
      </c>
      <c r="K25" s="42">
        <v>40</v>
      </c>
      <c r="L25" s="111" t="s">
        <v>31</v>
      </c>
    </row>
    <row r="26" spans="1:19" ht="20.100000000000001" customHeight="1" x14ac:dyDescent="0.25">
      <c r="A26" s="42">
        <v>15</v>
      </c>
      <c r="B26" s="97" t="s">
        <v>77</v>
      </c>
      <c r="C26" s="42" t="s">
        <v>195</v>
      </c>
      <c r="D26" s="189" t="s">
        <v>193</v>
      </c>
      <c r="E26" s="193" t="s">
        <v>32</v>
      </c>
      <c r="F26" s="109" t="str">
        <f t="shared" si="0"/>
        <v>EMEP - Ciężki olej opałowy - Kocioł tradycyjny o mocy od 1 MW do 50 MW</v>
      </c>
      <c r="G26" s="42">
        <v>40</v>
      </c>
      <c r="H26" s="42">
        <v>30</v>
      </c>
      <c r="I26" s="42">
        <v>100</v>
      </c>
      <c r="J26" s="42">
        <v>140</v>
      </c>
      <c r="K26" s="42">
        <v>40</v>
      </c>
      <c r="L26" s="111" t="s">
        <v>33</v>
      </c>
    </row>
    <row r="27" spans="1:19" ht="20.100000000000001" customHeight="1" x14ac:dyDescent="0.25">
      <c r="A27" s="42">
        <v>16</v>
      </c>
      <c r="B27" s="97" t="s">
        <v>77</v>
      </c>
      <c r="C27" s="42" t="s">
        <v>187</v>
      </c>
      <c r="D27" s="189" t="s">
        <v>192</v>
      </c>
      <c r="E27" s="193" t="s">
        <v>35</v>
      </c>
      <c r="F27" s="109" t="str">
        <f t="shared" si="0"/>
        <v>EMEP - Gaz naturalny - Kocioł tradycyjny o mocy od 50 kW do 1 MW</v>
      </c>
      <c r="G27" s="42">
        <v>0.45</v>
      </c>
      <c r="H27" s="42">
        <v>0.45</v>
      </c>
      <c r="I27" s="42">
        <v>73</v>
      </c>
      <c r="J27" s="42">
        <v>1.4</v>
      </c>
      <c r="K27" s="42">
        <v>24</v>
      </c>
      <c r="L27" s="111" t="s">
        <v>34</v>
      </c>
    </row>
    <row r="28" spans="1:19" ht="20.100000000000001" customHeight="1" x14ac:dyDescent="0.25">
      <c r="A28" s="42">
        <v>17</v>
      </c>
      <c r="B28" s="97" t="s">
        <v>77</v>
      </c>
      <c r="C28" s="42" t="s">
        <v>187</v>
      </c>
      <c r="D28" s="189" t="s">
        <v>193</v>
      </c>
      <c r="E28" s="193" t="s">
        <v>35</v>
      </c>
      <c r="F28" s="109" t="str">
        <f t="shared" si="0"/>
        <v>EMEP - Gaz naturalny - Kocioł tradycyjny o mocy od 1 MW do 50 MW</v>
      </c>
      <c r="G28" s="42">
        <v>0.45</v>
      </c>
      <c r="H28" s="42">
        <v>0.45</v>
      </c>
      <c r="I28" s="42">
        <v>40</v>
      </c>
      <c r="J28" s="42">
        <v>0.3</v>
      </c>
      <c r="K28" s="42">
        <v>30</v>
      </c>
      <c r="L28" s="111" t="s">
        <v>36</v>
      </c>
    </row>
    <row r="29" spans="1:19" ht="20.100000000000001" customHeight="1" x14ac:dyDescent="0.25">
      <c r="A29" s="42">
        <v>18</v>
      </c>
      <c r="B29" s="97" t="s">
        <v>77</v>
      </c>
      <c r="C29" s="42" t="s">
        <v>178</v>
      </c>
      <c r="D29" s="189" t="s">
        <v>198</v>
      </c>
      <c r="E29" s="193" t="s">
        <v>42</v>
      </c>
      <c r="F29" s="109" t="str">
        <f t="shared" si="0"/>
        <v>EMEP - Drewno - Otwarte paleniska</v>
      </c>
      <c r="G29" s="42">
        <v>840</v>
      </c>
      <c r="H29" s="42">
        <v>820</v>
      </c>
      <c r="I29" s="42">
        <v>50</v>
      </c>
      <c r="J29" s="42">
        <v>11</v>
      </c>
      <c r="K29" s="42">
        <v>4000</v>
      </c>
      <c r="L29" s="111" t="s">
        <v>41</v>
      </c>
    </row>
    <row r="30" spans="1:19" ht="20.100000000000001" customHeight="1" x14ac:dyDescent="0.25">
      <c r="A30" s="42">
        <v>19</v>
      </c>
      <c r="B30" s="97" t="s">
        <v>77</v>
      </c>
      <c r="C30" s="42" t="s">
        <v>180</v>
      </c>
      <c r="D30" s="189" t="s">
        <v>199</v>
      </c>
      <c r="E30" s="193" t="s">
        <v>44</v>
      </c>
      <c r="F30" s="109" t="str">
        <f t="shared" si="0"/>
        <v>EMEP - Drewno i podobne odpady drzewne - Piece/kuchnie</v>
      </c>
      <c r="G30" s="42">
        <v>760</v>
      </c>
      <c r="H30" s="42">
        <v>740</v>
      </c>
      <c r="I30" s="42">
        <v>50</v>
      </c>
      <c r="J30" s="42">
        <v>11</v>
      </c>
      <c r="K30" s="42">
        <v>4000</v>
      </c>
      <c r="L30" s="111" t="s">
        <v>43</v>
      </c>
    </row>
    <row r="31" spans="1:19" ht="20.100000000000001" customHeight="1" x14ac:dyDescent="0.25">
      <c r="A31" s="42">
        <v>20</v>
      </c>
      <c r="B31" s="97" t="s">
        <v>77</v>
      </c>
      <c r="C31" s="42" t="s">
        <v>178</v>
      </c>
      <c r="D31" s="189" t="s">
        <v>203</v>
      </c>
      <c r="E31" s="193" t="s">
        <v>46</v>
      </c>
      <c r="F31" s="109" t="str">
        <f t="shared" si="0"/>
        <v>EMEP - Drewno - Kominek i piec zaawansowany do 50 kW</v>
      </c>
      <c r="G31" s="42">
        <v>380</v>
      </c>
      <c r="H31" s="42">
        <v>370</v>
      </c>
      <c r="I31" s="42">
        <v>80</v>
      </c>
      <c r="J31" s="42">
        <v>11</v>
      </c>
      <c r="K31" s="42">
        <v>4000</v>
      </c>
      <c r="L31" s="111" t="s">
        <v>45</v>
      </c>
    </row>
    <row r="32" spans="1:19" ht="20.100000000000001" customHeight="1" x14ac:dyDescent="0.25">
      <c r="A32" s="42">
        <v>21</v>
      </c>
      <c r="B32" s="97" t="s">
        <v>77</v>
      </c>
      <c r="C32" s="42" t="s">
        <v>178</v>
      </c>
      <c r="D32" s="189" t="s">
        <v>191</v>
      </c>
      <c r="E32" s="193" t="s">
        <v>48</v>
      </c>
      <c r="F32" s="109" t="str">
        <f t="shared" si="0"/>
        <v>EMEP - Drewno - Kocioł zaawansowany o mocy do 50 kW</v>
      </c>
      <c r="G32" s="42">
        <v>95</v>
      </c>
      <c r="H32" s="42">
        <v>93</v>
      </c>
      <c r="I32" s="42">
        <v>95</v>
      </c>
      <c r="J32" s="42">
        <v>11</v>
      </c>
      <c r="K32" s="42">
        <v>2000</v>
      </c>
      <c r="L32" s="111" t="s">
        <v>47</v>
      </c>
    </row>
    <row r="33" spans="1:12" ht="20.100000000000001" customHeight="1" x14ac:dyDescent="0.25">
      <c r="A33" s="42">
        <v>22</v>
      </c>
      <c r="B33" s="97" t="s">
        <v>77</v>
      </c>
      <c r="C33" s="42" t="s">
        <v>180</v>
      </c>
      <c r="D33" s="189" t="s">
        <v>200</v>
      </c>
      <c r="E33" s="193" t="s">
        <v>50</v>
      </c>
      <c r="F33" s="109" t="str">
        <f t="shared" si="0"/>
        <v>EMEP - Drewno i podobne odpady drzewne - Kocioł tradycyjny o mocy do 50 kW</v>
      </c>
      <c r="G33" s="42">
        <v>480</v>
      </c>
      <c r="H33" s="42">
        <v>470</v>
      </c>
      <c r="I33" s="42">
        <v>80</v>
      </c>
      <c r="J33" s="42">
        <v>11</v>
      </c>
      <c r="K33" s="42">
        <v>4000</v>
      </c>
      <c r="L33" s="111" t="s">
        <v>49</v>
      </c>
    </row>
    <row r="34" spans="1:12" ht="20.100000000000001" customHeight="1" x14ac:dyDescent="0.25">
      <c r="A34" s="42">
        <v>23</v>
      </c>
      <c r="B34" s="97" t="s">
        <v>77</v>
      </c>
      <c r="C34" s="42" t="s">
        <v>179</v>
      </c>
      <c r="D34" s="189" t="s">
        <v>201</v>
      </c>
      <c r="E34" s="193" t="s">
        <v>52</v>
      </c>
      <c r="F34" s="109" t="str">
        <f t="shared" si="0"/>
        <v>EMEP - Pellet - Kotły na pellet</v>
      </c>
      <c r="G34" s="42">
        <v>60</v>
      </c>
      <c r="H34" s="42">
        <v>60</v>
      </c>
      <c r="I34" s="42">
        <v>80</v>
      </c>
      <c r="J34" s="42">
        <v>11</v>
      </c>
      <c r="K34" s="42">
        <v>300</v>
      </c>
      <c r="L34" s="111" t="s">
        <v>51</v>
      </c>
    </row>
    <row r="35" spans="1:12" ht="20.100000000000001" customHeight="1" x14ac:dyDescent="0.25">
      <c r="A35" s="42">
        <v>24</v>
      </c>
      <c r="B35" s="97" t="s">
        <v>77</v>
      </c>
      <c r="C35" s="42" t="s">
        <v>178</v>
      </c>
      <c r="D35" s="189" t="s">
        <v>190</v>
      </c>
      <c r="E35" s="193"/>
      <c r="F35" s="109" t="str">
        <f t="shared" si="0"/>
        <v>EMEP - Drewno - Kocioł ręczny o mocy od 50 kW do 1 MW</v>
      </c>
      <c r="G35" s="42">
        <v>163</v>
      </c>
      <c r="H35" s="42">
        <v>160</v>
      </c>
      <c r="I35" s="42">
        <v>91</v>
      </c>
      <c r="J35" s="42">
        <v>11</v>
      </c>
      <c r="K35" s="42">
        <v>570</v>
      </c>
      <c r="L35" s="111" t="s">
        <v>53</v>
      </c>
    </row>
    <row r="36" spans="1:12" ht="20.100000000000001" customHeight="1" x14ac:dyDescent="0.25">
      <c r="A36" s="42">
        <v>25</v>
      </c>
      <c r="B36" s="97" t="s">
        <v>77</v>
      </c>
      <c r="C36" s="42" t="s">
        <v>178</v>
      </c>
      <c r="D36" s="189" t="s">
        <v>189</v>
      </c>
      <c r="E36" s="193"/>
      <c r="F36" s="109" t="str">
        <f t="shared" si="0"/>
        <v>EMEP - Drewno - Kocioł automatyczny o mocy od 50 kW do 1 MW</v>
      </c>
      <c r="G36" s="42">
        <v>38</v>
      </c>
      <c r="H36" s="42">
        <v>37</v>
      </c>
      <c r="I36" s="42">
        <v>91</v>
      </c>
      <c r="J36" s="42">
        <v>11</v>
      </c>
      <c r="K36" s="42">
        <v>300</v>
      </c>
      <c r="L36" s="111" t="s">
        <v>202</v>
      </c>
    </row>
    <row r="37" spans="1:12" ht="20.100000000000001" customHeight="1" x14ac:dyDescent="0.25">
      <c r="A37" s="42">
        <v>26</v>
      </c>
      <c r="B37" s="196" t="s">
        <v>209</v>
      </c>
      <c r="C37" s="197" t="s">
        <v>213</v>
      </c>
      <c r="D37" s="197" t="s">
        <v>212</v>
      </c>
      <c r="E37" s="197"/>
      <c r="F37" s="198" t="str">
        <f t="shared" si="0"/>
        <v>PREFIX - PALIWO - TYP ŹRÓDŁA</v>
      </c>
      <c r="G37" s="199" t="s">
        <v>214</v>
      </c>
      <c r="H37" s="199" t="s">
        <v>214</v>
      </c>
      <c r="I37" s="199" t="s">
        <v>214</v>
      </c>
      <c r="J37" s="199" t="s">
        <v>214</v>
      </c>
      <c r="K37" s="199" t="s">
        <v>214</v>
      </c>
      <c r="L37" s="127"/>
    </row>
    <row r="38" spans="1:12" ht="20.100000000000001" customHeight="1" x14ac:dyDescent="0.25">
      <c r="A38" s="42">
        <v>27</v>
      </c>
      <c r="B38" s="129"/>
      <c r="C38" s="126"/>
      <c r="D38" s="125"/>
      <c r="E38" s="125"/>
      <c r="F38" s="200" t="str">
        <f t="shared" si="0"/>
        <v xml:space="preserve"> -  - </v>
      </c>
      <c r="G38" s="125"/>
      <c r="H38" s="125"/>
      <c r="I38" s="125"/>
      <c r="J38" s="125"/>
      <c r="K38" s="125"/>
      <c r="L38" s="127"/>
    </row>
    <row r="39" spans="1:12" ht="20.100000000000001" customHeight="1" x14ac:dyDescent="0.25">
      <c r="A39" s="42">
        <v>28</v>
      </c>
      <c r="B39" s="126"/>
      <c r="C39" s="126"/>
      <c r="D39" s="126"/>
      <c r="E39" s="126"/>
      <c r="F39" s="200" t="str">
        <f t="shared" si="0"/>
        <v xml:space="preserve"> -  - </v>
      </c>
      <c r="G39" s="126"/>
      <c r="H39" s="126"/>
      <c r="I39" s="126"/>
      <c r="J39" s="126"/>
      <c r="K39" s="126"/>
      <c r="L39" s="127"/>
    </row>
    <row r="40" spans="1:12" ht="20.100000000000001" customHeight="1" x14ac:dyDescent="0.25">
      <c r="A40" s="42">
        <v>29</v>
      </c>
      <c r="B40" s="126"/>
      <c r="C40" s="126"/>
      <c r="D40" s="126"/>
      <c r="E40" s="126"/>
      <c r="F40" s="200" t="str">
        <f t="shared" ref="F40:F61" si="1">CONCATENATE(B40," - ",C40," - ",D40)</f>
        <v xml:space="preserve"> -  - </v>
      </c>
      <c r="G40" s="126"/>
      <c r="H40" s="126"/>
      <c r="I40" s="126"/>
      <c r="J40" s="126"/>
      <c r="K40" s="126"/>
      <c r="L40" s="127"/>
    </row>
    <row r="41" spans="1:12" ht="20.100000000000001" customHeight="1" x14ac:dyDescent="0.25">
      <c r="A41" s="42">
        <v>30</v>
      </c>
      <c r="B41" s="126"/>
      <c r="C41" s="126"/>
      <c r="D41" s="126"/>
      <c r="E41" s="126"/>
      <c r="F41" s="200" t="str">
        <f>CONCATENATE(B41," - ",C41," - ",D41)</f>
        <v xml:space="preserve"> -  - </v>
      </c>
      <c r="G41" s="126"/>
      <c r="H41" s="126"/>
      <c r="I41" s="126"/>
      <c r="J41" s="126"/>
      <c r="K41" s="126"/>
      <c r="L41" s="127"/>
    </row>
    <row r="42" spans="1:12" ht="20.100000000000001" customHeight="1" x14ac:dyDescent="0.25">
      <c r="A42" s="42">
        <v>31</v>
      </c>
      <c r="B42" s="126"/>
      <c r="C42" s="126"/>
      <c r="D42" s="126"/>
      <c r="E42" s="126"/>
      <c r="F42" s="200" t="str">
        <f t="shared" si="1"/>
        <v xml:space="preserve"> -  - </v>
      </c>
      <c r="G42" s="126"/>
      <c r="H42" s="126"/>
      <c r="I42" s="126"/>
      <c r="J42" s="126"/>
      <c r="K42" s="126"/>
      <c r="L42" s="127"/>
    </row>
    <row r="43" spans="1:12" ht="20.100000000000001" customHeight="1" x14ac:dyDescent="0.25">
      <c r="A43" s="42">
        <v>32</v>
      </c>
      <c r="B43" s="126"/>
      <c r="C43" s="126"/>
      <c r="D43" s="126"/>
      <c r="E43" s="126"/>
      <c r="F43" s="200" t="str">
        <f t="shared" si="1"/>
        <v xml:space="preserve"> -  - </v>
      </c>
      <c r="G43" s="126"/>
      <c r="H43" s="126"/>
      <c r="I43" s="126"/>
      <c r="J43" s="126"/>
      <c r="K43" s="126"/>
      <c r="L43" s="127"/>
    </row>
    <row r="44" spans="1:12" ht="20.100000000000001" customHeight="1" x14ac:dyDescent="0.25">
      <c r="A44" s="42">
        <v>33</v>
      </c>
      <c r="B44" s="126"/>
      <c r="C44" s="126"/>
      <c r="D44" s="126"/>
      <c r="E44" s="126"/>
      <c r="F44" s="200" t="str">
        <f t="shared" si="1"/>
        <v xml:space="preserve"> -  - </v>
      </c>
      <c r="G44" s="126"/>
      <c r="H44" s="126"/>
      <c r="I44" s="126"/>
      <c r="J44" s="126"/>
      <c r="K44" s="126"/>
      <c r="L44" s="127"/>
    </row>
    <row r="45" spans="1:12" ht="20.100000000000001" customHeight="1" x14ac:dyDescent="0.25">
      <c r="A45" s="42">
        <v>34</v>
      </c>
      <c r="B45" s="126"/>
      <c r="C45" s="126"/>
      <c r="D45" s="126"/>
      <c r="E45" s="126"/>
      <c r="F45" s="200" t="str">
        <f t="shared" si="1"/>
        <v xml:space="preserve"> -  - </v>
      </c>
      <c r="G45" s="126"/>
      <c r="H45" s="126"/>
      <c r="I45" s="126"/>
      <c r="J45" s="126"/>
      <c r="K45" s="126"/>
      <c r="L45" s="127"/>
    </row>
    <row r="46" spans="1:12" ht="20.100000000000001" customHeight="1" x14ac:dyDescent="0.25">
      <c r="A46" s="42">
        <v>35</v>
      </c>
      <c r="B46" s="126"/>
      <c r="C46" s="126"/>
      <c r="D46" s="126"/>
      <c r="E46" s="126"/>
      <c r="F46" s="200" t="str">
        <f t="shared" si="1"/>
        <v xml:space="preserve"> -  - </v>
      </c>
      <c r="G46" s="126"/>
      <c r="H46" s="126"/>
      <c r="I46" s="126"/>
      <c r="J46" s="126"/>
      <c r="K46" s="126"/>
      <c r="L46" s="127"/>
    </row>
    <row r="47" spans="1:12" ht="20.100000000000001" customHeight="1" x14ac:dyDescent="0.25">
      <c r="A47" s="42">
        <v>36</v>
      </c>
      <c r="B47" s="126"/>
      <c r="C47" s="126"/>
      <c r="D47" s="126"/>
      <c r="E47" s="126"/>
      <c r="F47" s="200" t="str">
        <f t="shared" si="1"/>
        <v xml:space="preserve"> -  - </v>
      </c>
      <c r="G47" s="126"/>
      <c r="H47" s="126"/>
      <c r="I47" s="126"/>
      <c r="J47" s="126"/>
      <c r="K47" s="126"/>
      <c r="L47" s="127"/>
    </row>
    <row r="48" spans="1:12" ht="20.100000000000001" customHeight="1" x14ac:dyDescent="0.25">
      <c r="A48" s="42">
        <v>37</v>
      </c>
      <c r="B48" s="126"/>
      <c r="C48" s="126"/>
      <c r="D48" s="126"/>
      <c r="E48" s="126"/>
      <c r="F48" s="200" t="str">
        <f t="shared" si="1"/>
        <v xml:space="preserve"> -  - </v>
      </c>
      <c r="G48" s="126"/>
      <c r="H48" s="126"/>
      <c r="I48" s="126"/>
      <c r="J48" s="126"/>
      <c r="K48" s="126"/>
      <c r="L48" s="127"/>
    </row>
    <row r="49" spans="1:12" ht="20.100000000000001" customHeight="1" x14ac:dyDescent="0.25">
      <c r="A49" s="42">
        <v>38</v>
      </c>
      <c r="B49" s="126"/>
      <c r="C49" s="126"/>
      <c r="D49" s="126"/>
      <c r="E49" s="126"/>
      <c r="F49" s="200" t="str">
        <f t="shared" si="1"/>
        <v xml:space="preserve"> -  - </v>
      </c>
      <c r="G49" s="126"/>
      <c r="H49" s="126"/>
      <c r="I49" s="126"/>
      <c r="J49" s="126"/>
      <c r="K49" s="126"/>
      <c r="L49" s="127"/>
    </row>
    <row r="50" spans="1:12" ht="20.100000000000001" customHeight="1" x14ac:dyDescent="0.25">
      <c r="A50" s="42">
        <v>39</v>
      </c>
      <c r="B50" s="126"/>
      <c r="C50" s="126"/>
      <c r="D50" s="126"/>
      <c r="E50" s="126"/>
      <c r="F50" s="200" t="str">
        <f t="shared" si="1"/>
        <v xml:space="preserve"> -  - </v>
      </c>
      <c r="G50" s="126"/>
      <c r="H50" s="126"/>
      <c r="I50" s="126"/>
      <c r="J50" s="126"/>
      <c r="K50" s="126"/>
      <c r="L50" s="127"/>
    </row>
    <row r="51" spans="1:12" ht="20.100000000000001" customHeight="1" x14ac:dyDescent="0.25">
      <c r="A51" s="42">
        <v>40</v>
      </c>
      <c r="B51" s="126"/>
      <c r="C51" s="126"/>
      <c r="D51" s="126"/>
      <c r="E51" s="126"/>
      <c r="F51" s="200" t="str">
        <f t="shared" si="1"/>
        <v xml:space="preserve"> -  - </v>
      </c>
      <c r="G51" s="126"/>
      <c r="H51" s="126"/>
      <c r="I51" s="126"/>
      <c r="J51" s="126"/>
      <c r="K51" s="126"/>
      <c r="L51" s="127"/>
    </row>
    <row r="52" spans="1:12" ht="20.100000000000001" customHeight="1" x14ac:dyDescent="0.25">
      <c r="A52" s="42">
        <v>41</v>
      </c>
      <c r="B52" s="126"/>
      <c r="C52" s="126"/>
      <c r="D52" s="126"/>
      <c r="E52" s="126"/>
      <c r="F52" s="200" t="str">
        <f t="shared" si="1"/>
        <v xml:space="preserve"> -  - </v>
      </c>
      <c r="G52" s="126"/>
      <c r="H52" s="126"/>
      <c r="I52" s="126"/>
      <c r="J52" s="126"/>
      <c r="K52" s="126"/>
      <c r="L52" s="127"/>
    </row>
    <row r="53" spans="1:12" ht="20.100000000000001" customHeight="1" x14ac:dyDescent="0.25">
      <c r="A53" s="42">
        <v>42</v>
      </c>
      <c r="B53" s="126"/>
      <c r="C53" s="126"/>
      <c r="D53" s="126"/>
      <c r="E53" s="126"/>
      <c r="F53" s="200" t="str">
        <f t="shared" si="1"/>
        <v xml:space="preserve"> -  - </v>
      </c>
      <c r="G53" s="126"/>
      <c r="H53" s="126"/>
      <c r="I53" s="126"/>
      <c r="J53" s="126"/>
      <c r="K53" s="126"/>
      <c r="L53" s="127"/>
    </row>
    <row r="54" spans="1:12" ht="20.100000000000001" customHeight="1" x14ac:dyDescent="0.25">
      <c r="A54" s="42">
        <v>43</v>
      </c>
      <c r="B54" s="126"/>
      <c r="C54" s="126"/>
      <c r="D54" s="126"/>
      <c r="E54" s="126"/>
      <c r="F54" s="200" t="str">
        <f t="shared" si="1"/>
        <v xml:space="preserve"> -  - </v>
      </c>
      <c r="G54" s="126"/>
      <c r="H54" s="126"/>
      <c r="I54" s="126"/>
      <c r="J54" s="126"/>
      <c r="K54" s="126"/>
      <c r="L54" s="127"/>
    </row>
    <row r="55" spans="1:12" ht="20.100000000000001" customHeight="1" x14ac:dyDescent="0.25">
      <c r="A55" s="42">
        <v>44</v>
      </c>
      <c r="B55" s="126"/>
      <c r="C55" s="126"/>
      <c r="D55" s="126"/>
      <c r="E55" s="126"/>
      <c r="F55" s="200" t="str">
        <f t="shared" si="1"/>
        <v xml:space="preserve"> -  - </v>
      </c>
      <c r="G55" s="126"/>
      <c r="H55" s="126"/>
      <c r="I55" s="126"/>
      <c r="J55" s="126"/>
      <c r="K55" s="126"/>
      <c r="L55" s="127"/>
    </row>
    <row r="56" spans="1:12" ht="20.100000000000001" customHeight="1" x14ac:dyDescent="0.25">
      <c r="A56" s="42">
        <v>45</v>
      </c>
      <c r="B56" s="126"/>
      <c r="C56" s="126"/>
      <c r="D56" s="126"/>
      <c r="E56" s="126"/>
      <c r="F56" s="200" t="str">
        <f t="shared" si="1"/>
        <v xml:space="preserve"> -  - </v>
      </c>
      <c r="G56" s="126"/>
      <c r="H56" s="126"/>
      <c r="I56" s="126"/>
      <c r="J56" s="126"/>
      <c r="K56" s="126"/>
      <c r="L56" s="127"/>
    </row>
    <row r="57" spans="1:12" ht="20.100000000000001" customHeight="1" x14ac:dyDescent="0.25">
      <c r="A57" s="42">
        <v>46</v>
      </c>
      <c r="B57" s="126"/>
      <c r="C57" s="126"/>
      <c r="D57" s="126"/>
      <c r="E57" s="126"/>
      <c r="F57" s="200" t="str">
        <f t="shared" si="1"/>
        <v xml:space="preserve"> -  - </v>
      </c>
      <c r="G57" s="126"/>
      <c r="H57" s="126"/>
      <c r="I57" s="126"/>
      <c r="J57" s="126"/>
      <c r="K57" s="126"/>
      <c r="L57" s="127"/>
    </row>
    <row r="58" spans="1:12" ht="20.100000000000001" customHeight="1" x14ac:dyDescent="0.25">
      <c r="A58" s="42">
        <v>47</v>
      </c>
      <c r="B58" s="126"/>
      <c r="C58" s="126"/>
      <c r="D58" s="126"/>
      <c r="E58" s="126"/>
      <c r="F58" s="200" t="str">
        <f t="shared" si="1"/>
        <v xml:space="preserve"> -  - </v>
      </c>
      <c r="G58" s="126"/>
      <c r="H58" s="126"/>
      <c r="I58" s="126"/>
      <c r="J58" s="126"/>
      <c r="K58" s="126"/>
      <c r="L58" s="127"/>
    </row>
    <row r="59" spans="1:12" ht="20.100000000000001" customHeight="1" x14ac:dyDescent="0.25">
      <c r="A59" s="42">
        <v>48</v>
      </c>
      <c r="B59" s="126"/>
      <c r="C59" s="126"/>
      <c r="D59" s="126"/>
      <c r="E59" s="126"/>
      <c r="F59" s="200" t="str">
        <f t="shared" si="1"/>
        <v xml:space="preserve"> -  - </v>
      </c>
      <c r="G59" s="126"/>
      <c r="H59" s="126"/>
      <c r="I59" s="126"/>
      <c r="J59" s="126"/>
      <c r="K59" s="126"/>
      <c r="L59" s="127"/>
    </row>
    <row r="60" spans="1:12" ht="20.100000000000001" customHeight="1" x14ac:dyDescent="0.25">
      <c r="A60" s="42">
        <v>49</v>
      </c>
      <c r="B60" s="126"/>
      <c r="C60" s="126"/>
      <c r="D60" s="126"/>
      <c r="E60" s="126"/>
      <c r="F60" s="200" t="str">
        <f t="shared" si="1"/>
        <v xml:space="preserve"> -  - </v>
      </c>
      <c r="G60" s="126"/>
      <c r="H60" s="126"/>
      <c r="I60" s="126"/>
      <c r="J60" s="126"/>
      <c r="K60" s="126"/>
      <c r="L60" s="127"/>
    </row>
    <row r="61" spans="1:12" ht="20.100000000000001" customHeight="1" x14ac:dyDescent="0.25">
      <c r="A61" s="42">
        <v>50</v>
      </c>
      <c r="B61" s="126"/>
      <c r="C61" s="126"/>
      <c r="D61" s="126"/>
      <c r="E61" s="126"/>
      <c r="F61" s="200" t="str">
        <f t="shared" si="1"/>
        <v xml:space="preserve"> -  - </v>
      </c>
      <c r="G61" s="126"/>
      <c r="H61" s="126"/>
      <c r="I61" s="126"/>
      <c r="J61" s="126"/>
      <c r="K61" s="126"/>
      <c r="L61" s="127"/>
    </row>
    <row r="62" spans="1:12" ht="20.100000000000001" customHeight="1" x14ac:dyDescent="0.25"/>
    <row r="63" spans="1:12" ht="20.100000000000001" customHeight="1" x14ac:dyDescent="0.25"/>
    <row r="64" spans="1:12" ht="20.100000000000001" customHeight="1" x14ac:dyDescent="0.25"/>
    <row r="65" ht="20.100000000000001" customHeight="1" x14ac:dyDescent="0.25"/>
  </sheetData>
  <sheetProtection algorithmName="SHA-512" hashValue="RU4DsTD3YYcp4WPNKPW5SNhUnbXw7fNB+3SslOgl+eSx+b7d1yLe8PrPvQDi7UhJad9wtM3y3Mzk7ygLlGvIrg==" saltValue="S69G2P7bLvallOJNrIduzA==" spinCount="100000" sheet="1" objects="1" scenarios="1"/>
  <mergeCells count="13">
    <mergeCell ref="A2:L2"/>
    <mergeCell ref="L10:L11"/>
    <mergeCell ref="F10:F11"/>
    <mergeCell ref="A9:L9"/>
    <mergeCell ref="C10:C11"/>
    <mergeCell ref="D10:D11"/>
    <mergeCell ref="E10:E11"/>
    <mergeCell ref="B10:B11"/>
    <mergeCell ref="A10:A11"/>
    <mergeCell ref="A4:L4"/>
    <mergeCell ref="A5:L5"/>
    <mergeCell ref="A7:L7"/>
    <mergeCell ref="A6:L6"/>
  </mergeCells>
  <phoneticPr fontId="3" type="noConversion"/>
  <hyperlinks>
    <hyperlink ref="A2:E2" location="Dashboard!A1" display="Return to the calculator" xr:uid="{00000000-0004-0000-0600-000000000000}"/>
    <hyperlink ref="A2:L2" location="Kalkulator!A1" display="Powrót do kalkulatora" xr:uid="{3C256572-47B1-4D94-9024-27A4893370E7}"/>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S61"/>
  <sheetViews>
    <sheetView showGridLines="0" zoomScale="80" zoomScaleNormal="80" workbookViewId="0">
      <pane ySplit="11" topLeftCell="A12" activePane="bottomLeft" state="frozen"/>
      <selection pane="bottomLeft" activeCell="E52" sqref="E52"/>
    </sheetView>
  </sheetViews>
  <sheetFormatPr defaultRowHeight="12" x14ac:dyDescent="0.25"/>
  <cols>
    <col min="1" max="1" width="5.85546875" style="27" customWidth="1"/>
    <col min="2" max="2" width="10.85546875" style="27" customWidth="1"/>
    <col min="3" max="3" width="30.85546875" style="27" customWidth="1"/>
    <col min="4" max="5" width="50.85546875" style="27" customWidth="1"/>
    <col min="6" max="6" width="15.85546875" style="26" customWidth="1"/>
    <col min="7" max="11" width="10.85546875" style="27" customWidth="1"/>
    <col min="12" max="12" width="30.85546875" style="27" customWidth="1"/>
    <col min="13" max="13" width="9.28515625" style="27"/>
    <col min="14" max="14" width="15.85546875" style="26" customWidth="1"/>
    <col min="15" max="19" width="20.7109375" style="27" customWidth="1"/>
  </cols>
  <sheetData>
    <row r="1" spans="1:12" ht="20.100000000000001" customHeight="1" x14ac:dyDescent="0.25"/>
    <row r="2" spans="1:12" ht="20.100000000000001" customHeight="1" x14ac:dyDescent="0.25">
      <c r="A2" s="275" t="s">
        <v>117</v>
      </c>
      <c r="B2" s="291"/>
      <c r="C2" s="291"/>
      <c r="D2" s="291"/>
      <c r="E2" s="291"/>
      <c r="F2" s="291"/>
      <c r="G2" s="291"/>
      <c r="H2" s="291"/>
      <c r="I2" s="291"/>
      <c r="J2" s="291"/>
      <c r="K2" s="291"/>
      <c r="L2" s="292"/>
    </row>
    <row r="3" spans="1:12" ht="20.100000000000001" customHeight="1" x14ac:dyDescent="0.25">
      <c r="A3" s="172"/>
      <c r="B3" s="172"/>
      <c r="C3" s="172"/>
      <c r="D3" s="172"/>
      <c r="E3" s="172"/>
      <c r="F3" s="172"/>
      <c r="G3" s="172"/>
      <c r="H3" s="172"/>
      <c r="I3" s="172"/>
      <c r="J3" s="172"/>
      <c r="K3" s="172"/>
      <c r="L3" s="172"/>
    </row>
    <row r="4" spans="1:12" ht="20.100000000000001" customHeight="1" x14ac:dyDescent="0.25">
      <c r="A4" s="295" t="s">
        <v>182</v>
      </c>
      <c r="B4" s="295"/>
      <c r="C4" s="295"/>
      <c r="D4" s="295"/>
      <c r="E4" s="295"/>
      <c r="F4" s="295"/>
      <c r="G4" s="295"/>
      <c r="H4" s="295"/>
      <c r="I4" s="295"/>
      <c r="J4" s="295"/>
      <c r="K4" s="295"/>
      <c r="L4" s="295"/>
    </row>
    <row r="5" spans="1:12" ht="20.100000000000001" customHeight="1" x14ac:dyDescent="0.25">
      <c r="A5" s="296" t="s">
        <v>97</v>
      </c>
      <c r="B5" s="296"/>
      <c r="C5" s="296"/>
      <c r="D5" s="296"/>
      <c r="E5" s="296"/>
      <c r="F5" s="296"/>
      <c r="G5" s="296"/>
      <c r="H5" s="296"/>
      <c r="I5" s="296"/>
      <c r="J5" s="296"/>
      <c r="K5" s="296"/>
      <c r="L5" s="296"/>
    </row>
    <row r="6" spans="1:12" ht="20.100000000000001" customHeight="1" x14ac:dyDescent="0.25">
      <c r="A6" s="298"/>
      <c r="B6" s="298"/>
      <c r="C6" s="298"/>
      <c r="D6" s="298"/>
      <c r="E6" s="298"/>
      <c r="F6" s="298"/>
      <c r="G6" s="298"/>
      <c r="H6" s="298"/>
      <c r="I6" s="298"/>
      <c r="J6" s="298"/>
      <c r="K6" s="298"/>
      <c r="L6" s="298"/>
    </row>
    <row r="7" spans="1:12" ht="20.100000000000001" customHeight="1" x14ac:dyDescent="0.25">
      <c r="A7" s="297"/>
      <c r="B7" s="297"/>
      <c r="C7" s="297"/>
      <c r="D7" s="297"/>
      <c r="E7" s="297"/>
      <c r="F7" s="297"/>
      <c r="G7" s="297"/>
      <c r="H7" s="297"/>
      <c r="I7" s="297"/>
      <c r="J7" s="297"/>
      <c r="K7" s="297"/>
      <c r="L7" s="297"/>
    </row>
    <row r="8" spans="1:12" ht="20.100000000000001" customHeight="1" x14ac:dyDescent="0.25">
      <c r="F8" s="49"/>
      <c r="G8" s="50"/>
      <c r="H8" s="50"/>
      <c r="I8" s="50"/>
      <c r="J8" s="50"/>
      <c r="K8" s="50"/>
    </row>
    <row r="9" spans="1:12" ht="20.100000000000001" customHeight="1" x14ac:dyDescent="0.25">
      <c r="A9" s="293" t="s">
        <v>181</v>
      </c>
      <c r="B9" s="293"/>
      <c r="C9" s="293"/>
      <c r="D9" s="293"/>
      <c r="E9" s="293"/>
      <c r="F9" s="293"/>
      <c r="G9" s="293"/>
      <c r="H9" s="293"/>
      <c r="I9" s="293"/>
      <c r="J9" s="293"/>
      <c r="K9" s="293"/>
      <c r="L9" s="293"/>
    </row>
    <row r="10" spans="1:12" ht="20.100000000000001" customHeight="1" x14ac:dyDescent="0.25">
      <c r="A10" s="294" t="s">
        <v>115</v>
      </c>
      <c r="B10" s="294" t="s">
        <v>75</v>
      </c>
      <c r="C10" s="294" t="s">
        <v>172</v>
      </c>
      <c r="D10" s="294" t="s">
        <v>175</v>
      </c>
      <c r="E10" s="294" t="s">
        <v>131</v>
      </c>
      <c r="F10" s="293" t="s">
        <v>58</v>
      </c>
      <c r="G10" s="187" t="s">
        <v>9</v>
      </c>
      <c r="H10" s="187" t="s">
        <v>54</v>
      </c>
      <c r="I10" s="187" t="s">
        <v>55</v>
      </c>
      <c r="J10" s="187" t="s">
        <v>56</v>
      </c>
      <c r="K10" s="187" t="s">
        <v>11</v>
      </c>
      <c r="L10" s="283" t="s">
        <v>176</v>
      </c>
    </row>
    <row r="11" spans="1:12" ht="20.100000000000001" customHeight="1" x14ac:dyDescent="0.25">
      <c r="A11" s="294"/>
      <c r="B11" s="294"/>
      <c r="C11" s="294"/>
      <c r="D11" s="294"/>
      <c r="E11" s="294"/>
      <c r="F11" s="293"/>
      <c r="G11" s="187" t="s">
        <v>57</v>
      </c>
      <c r="H11" s="187" t="s">
        <v>57</v>
      </c>
      <c r="I11" s="187" t="s">
        <v>57</v>
      </c>
      <c r="J11" s="187" t="s">
        <v>57</v>
      </c>
      <c r="K11" s="187" t="s">
        <v>57</v>
      </c>
      <c r="L11" s="285"/>
    </row>
    <row r="12" spans="1:12" ht="20.100000000000001" customHeight="1" x14ac:dyDescent="0.25">
      <c r="A12" s="42">
        <v>1</v>
      </c>
      <c r="B12" s="42"/>
      <c r="C12" s="107" t="s">
        <v>151</v>
      </c>
      <c r="D12" s="107"/>
      <c r="E12" s="108"/>
      <c r="F12" s="109" t="str">
        <f>CONCATENATE(B12,"",C12,"",D12)</f>
        <v>Nie dotyczy</v>
      </c>
      <c r="G12" s="51">
        <v>0</v>
      </c>
      <c r="H12" s="51">
        <v>0</v>
      </c>
      <c r="I12" s="51">
        <v>0</v>
      </c>
      <c r="J12" s="51">
        <v>0</v>
      </c>
      <c r="K12" s="51">
        <v>0</v>
      </c>
      <c r="L12" s="110"/>
    </row>
    <row r="13" spans="1:12" ht="20.100000000000001" customHeight="1" x14ac:dyDescent="0.25">
      <c r="A13" s="42">
        <v>2</v>
      </c>
      <c r="B13" s="171" t="s">
        <v>77</v>
      </c>
      <c r="C13" s="42" t="s">
        <v>187</v>
      </c>
      <c r="D13" s="42" t="s">
        <v>197</v>
      </c>
      <c r="E13" s="42"/>
      <c r="F13" s="109" t="str">
        <f t="shared" ref="F13:F51" si="0">CONCATENATE(B13," - ",C13," - ",D13)</f>
        <v>EMEP - Gaz naturalny - Turbina gazowa o mocy od 50 kW do 50 MW</v>
      </c>
      <c r="G13" s="42">
        <v>0.2</v>
      </c>
      <c r="H13" s="42">
        <v>0.2</v>
      </c>
      <c r="I13" s="42">
        <v>48</v>
      </c>
      <c r="J13" s="42">
        <v>0.5</v>
      </c>
      <c r="K13" s="42">
        <v>4.8</v>
      </c>
      <c r="L13" s="111" t="s">
        <v>37</v>
      </c>
    </row>
    <row r="14" spans="1:12" ht="20.100000000000001" customHeight="1" x14ac:dyDescent="0.25">
      <c r="A14" s="42">
        <v>3</v>
      </c>
      <c r="B14" s="171" t="s">
        <v>77</v>
      </c>
      <c r="C14" s="42" t="s">
        <v>205</v>
      </c>
      <c r="D14" s="42" t="s">
        <v>206</v>
      </c>
      <c r="E14" s="42"/>
      <c r="F14" s="109" t="str">
        <f t="shared" si="0"/>
        <v>EMEP - Paliwo ciekłe - Turbina o mocy od 50 kW do 50 MW</v>
      </c>
      <c r="G14" s="42">
        <v>9.5</v>
      </c>
      <c r="H14" s="42">
        <v>9.5</v>
      </c>
      <c r="I14" s="42">
        <v>83</v>
      </c>
      <c r="J14" s="42">
        <v>46</v>
      </c>
      <c r="K14" s="42">
        <v>2.6</v>
      </c>
      <c r="L14" s="111" t="s">
        <v>38</v>
      </c>
    </row>
    <row r="15" spans="1:12" ht="20.100000000000001" customHeight="1" x14ac:dyDescent="0.25">
      <c r="A15" s="42">
        <v>4</v>
      </c>
      <c r="B15" s="171" t="s">
        <v>77</v>
      </c>
      <c r="C15" s="42" t="s">
        <v>187</v>
      </c>
      <c r="D15" s="42" t="s">
        <v>204</v>
      </c>
      <c r="E15" s="42"/>
      <c r="F15" s="109" t="str">
        <f t="shared" si="0"/>
        <v>EMEP - Gaz naturalny - Silnik gazowa o mocy od 50 kW do 50 MW</v>
      </c>
      <c r="G15" s="42">
        <v>2</v>
      </c>
      <c r="H15" s="42">
        <v>2</v>
      </c>
      <c r="I15" s="42">
        <v>135</v>
      </c>
      <c r="J15" s="42">
        <v>0.5</v>
      </c>
      <c r="K15" s="42">
        <v>56</v>
      </c>
      <c r="L15" s="111" t="s">
        <v>39</v>
      </c>
    </row>
    <row r="16" spans="1:12" ht="20.100000000000001" customHeight="1" x14ac:dyDescent="0.25">
      <c r="A16" s="42">
        <v>5</v>
      </c>
      <c r="B16" s="171" t="s">
        <v>77</v>
      </c>
      <c r="C16" s="42" t="s">
        <v>205</v>
      </c>
      <c r="D16" s="42" t="s">
        <v>207</v>
      </c>
      <c r="E16" s="42"/>
      <c r="F16" s="109" t="str">
        <f t="shared" si="0"/>
        <v>EMEP - Paliwo ciekłe - Silnik o mocy od 50 kW do 50 MW</v>
      </c>
      <c r="G16" s="42">
        <v>30</v>
      </c>
      <c r="H16" s="42">
        <v>30</v>
      </c>
      <c r="I16" s="42">
        <v>942</v>
      </c>
      <c r="J16" s="42">
        <v>48</v>
      </c>
      <c r="K16" s="42">
        <v>130</v>
      </c>
      <c r="L16" s="111" t="s">
        <v>40</v>
      </c>
    </row>
    <row r="17" spans="1:14" s="27" customFormat="1" ht="20.100000000000001" customHeight="1" x14ac:dyDescent="0.2">
      <c r="A17" s="42">
        <v>6</v>
      </c>
      <c r="B17" s="124"/>
      <c r="C17" s="125"/>
      <c r="D17" s="125"/>
      <c r="E17" s="125"/>
      <c r="F17" s="200" t="str">
        <f t="shared" si="0"/>
        <v xml:space="preserve"> -  - </v>
      </c>
      <c r="G17" s="125"/>
      <c r="H17" s="125"/>
      <c r="I17" s="125"/>
      <c r="J17" s="125"/>
      <c r="K17" s="125"/>
      <c r="L17" s="124"/>
      <c r="N17" s="26"/>
    </row>
    <row r="18" spans="1:14" s="27" customFormat="1" ht="20.100000000000001" customHeight="1" x14ac:dyDescent="0.2">
      <c r="A18" s="42">
        <v>7</v>
      </c>
      <c r="B18" s="126"/>
      <c r="C18" s="126"/>
      <c r="D18" s="126"/>
      <c r="E18" s="126"/>
      <c r="F18" s="200" t="str">
        <f t="shared" si="0"/>
        <v xml:space="preserve"> -  - </v>
      </c>
      <c r="G18" s="126"/>
      <c r="H18" s="126"/>
      <c r="I18" s="126"/>
      <c r="J18" s="126"/>
      <c r="K18" s="126"/>
      <c r="L18" s="127"/>
      <c r="N18" s="26"/>
    </row>
    <row r="19" spans="1:14" s="27" customFormat="1" ht="20.100000000000001" customHeight="1" x14ac:dyDescent="0.2">
      <c r="A19" s="42">
        <v>8</v>
      </c>
      <c r="B19" s="126"/>
      <c r="C19" s="126"/>
      <c r="D19" s="126"/>
      <c r="E19" s="126"/>
      <c r="F19" s="200" t="str">
        <f t="shared" si="0"/>
        <v xml:space="preserve"> -  - </v>
      </c>
      <c r="G19" s="126"/>
      <c r="H19" s="126"/>
      <c r="I19" s="126"/>
      <c r="J19" s="126"/>
      <c r="K19" s="126"/>
      <c r="L19" s="127"/>
      <c r="N19" s="26"/>
    </row>
    <row r="20" spans="1:14" s="27" customFormat="1" ht="20.100000000000001" customHeight="1" x14ac:dyDescent="0.2">
      <c r="A20" s="42">
        <v>9</v>
      </c>
      <c r="B20" s="126"/>
      <c r="C20" s="126"/>
      <c r="D20" s="126"/>
      <c r="E20" s="126"/>
      <c r="F20" s="200" t="str">
        <f>CONCATENATE(B20," - ",C20," - ",D20)</f>
        <v xml:space="preserve"> -  - </v>
      </c>
      <c r="G20" s="126"/>
      <c r="H20" s="126"/>
      <c r="I20" s="126"/>
      <c r="J20" s="126"/>
      <c r="K20" s="126"/>
      <c r="L20" s="127"/>
      <c r="N20" s="26"/>
    </row>
    <row r="21" spans="1:14" s="27" customFormat="1" ht="20.100000000000001" customHeight="1" x14ac:dyDescent="0.2">
      <c r="A21" s="42">
        <v>10</v>
      </c>
      <c r="B21" s="126"/>
      <c r="C21" s="126"/>
      <c r="D21" s="126"/>
      <c r="E21" s="126"/>
      <c r="F21" s="200" t="str">
        <f t="shared" si="0"/>
        <v xml:space="preserve"> -  - </v>
      </c>
      <c r="G21" s="126"/>
      <c r="H21" s="126"/>
      <c r="I21" s="126"/>
      <c r="J21" s="126"/>
      <c r="K21" s="126"/>
      <c r="L21" s="127"/>
      <c r="N21" s="26"/>
    </row>
    <row r="22" spans="1:14" s="27" customFormat="1" ht="20.100000000000001" customHeight="1" x14ac:dyDescent="0.2">
      <c r="A22" s="42">
        <v>11</v>
      </c>
      <c r="B22" s="126"/>
      <c r="C22" s="126"/>
      <c r="D22" s="126"/>
      <c r="E22" s="126"/>
      <c r="F22" s="200" t="str">
        <f t="shared" si="0"/>
        <v xml:space="preserve"> -  - </v>
      </c>
      <c r="G22" s="126"/>
      <c r="H22" s="126"/>
      <c r="I22" s="126"/>
      <c r="J22" s="126"/>
      <c r="K22" s="126"/>
      <c r="L22" s="127"/>
      <c r="N22" s="26"/>
    </row>
    <row r="23" spans="1:14" s="27" customFormat="1" ht="20.100000000000001" customHeight="1" x14ac:dyDescent="0.2">
      <c r="A23" s="42">
        <v>12</v>
      </c>
      <c r="B23" s="126"/>
      <c r="C23" s="126"/>
      <c r="D23" s="126"/>
      <c r="E23" s="126"/>
      <c r="F23" s="200" t="str">
        <f t="shared" si="0"/>
        <v xml:space="preserve"> -  - </v>
      </c>
      <c r="G23" s="126"/>
      <c r="H23" s="126"/>
      <c r="I23" s="126"/>
      <c r="J23" s="126"/>
      <c r="K23" s="126"/>
      <c r="L23" s="127"/>
      <c r="N23" s="26"/>
    </row>
    <row r="24" spans="1:14" s="27" customFormat="1" ht="20.100000000000001" customHeight="1" x14ac:dyDescent="0.2">
      <c r="A24" s="42">
        <v>13</v>
      </c>
      <c r="B24" s="126"/>
      <c r="C24" s="126"/>
      <c r="D24" s="126"/>
      <c r="E24" s="126"/>
      <c r="F24" s="200" t="str">
        <f t="shared" si="0"/>
        <v xml:space="preserve"> -  - </v>
      </c>
      <c r="G24" s="126"/>
      <c r="H24" s="126"/>
      <c r="I24" s="126"/>
      <c r="J24" s="126"/>
      <c r="K24" s="126"/>
      <c r="L24" s="127"/>
      <c r="N24" s="26"/>
    </row>
    <row r="25" spans="1:14" s="27" customFormat="1" ht="20.100000000000001" customHeight="1" x14ac:dyDescent="0.2">
      <c r="A25" s="42">
        <v>14</v>
      </c>
      <c r="B25" s="126"/>
      <c r="C25" s="126"/>
      <c r="D25" s="126"/>
      <c r="E25" s="126"/>
      <c r="F25" s="200" t="str">
        <f t="shared" si="0"/>
        <v xml:space="preserve"> -  - </v>
      </c>
      <c r="G25" s="126"/>
      <c r="H25" s="126"/>
      <c r="I25" s="126"/>
      <c r="J25" s="126"/>
      <c r="K25" s="126"/>
      <c r="L25" s="127"/>
      <c r="N25" s="26"/>
    </row>
    <row r="26" spans="1:14" s="27" customFormat="1" ht="20.100000000000001" customHeight="1" x14ac:dyDescent="0.2">
      <c r="A26" s="42">
        <v>15</v>
      </c>
      <c r="B26" s="126"/>
      <c r="C26" s="126"/>
      <c r="D26" s="126"/>
      <c r="E26" s="126"/>
      <c r="F26" s="200" t="str">
        <f t="shared" si="0"/>
        <v xml:space="preserve"> -  - </v>
      </c>
      <c r="G26" s="126"/>
      <c r="H26" s="126"/>
      <c r="I26" s="126"/>
      <c r="J26" s="126"/>
      <c r="K26" s="126"/>
      <c r="L26" s="127"/>
      <c r="N26" s="26"/>
    </row>
    <row r="27" spans="1:14" s="27" customFormat="1" ht="20.100000000000001" customHeight="1" x14ac:dyDescent="0.2">
      <c r="A27" s="42">
        <v>16</v>
      </c>
      <c r="B27" s="126"/>
      <c r="C27" s="126"/>
      <c r="D27" s="126"/>
      <c r="E27" s="126"/>
      <c r="F27" s="200" t="str">
        <f t="shared" si="0"/>
        <v xml:space="preserve"> -  - </v>
      </c>
      <c r="G27" s="126"/>
      <c r="H27" s="126"/>
      <c r="I27" s="126"/>
      <c r="J27" s="126"/>
      <c r="K27" s="126"/>
      <c r="L27" s="127"/>
      <c r="N27" s="26"/>
    </row>
    <row r="28" spans="1:14" s="27" customFormat="1" ht="20.100000000000001" customHeight="1" x14ac:dyDescent="0.2">
      <c r="A28" s="42">
        <v>17</v>
      </c>
      <c r="B28" s="126"/>
      <c r="C28" s="126"/>
      <c r="D28" s="126"/>
      <c r="E28" s="126"/>
      <c r="F28" s="200" t="str">
        <f t="shared" si="0"/>
        <v xml:space="preserve"> -  - </v>
      </c>
      <c r="G28" s="126"/>
      <c r="H28" s="126"/>
      <c r="I28" s="126"/>
      <c r="J28" s="126"/>
      <c r="K28" s="126"/>
      <c r="L28" s="127"/>
      <c r="N28" s="26"/>
    </row>
    <row r="29" spans="1:14" s="27" customFormat="1" ht="20.100000000000001" customHeight="1" x14ac:dyDescent="0.2">
      <c r="A29" s="42">
        <v>18</v>
      </c>
      <c r="B29" s="126"/>
      <c r="C29" s="126"/>
      <c r="D29" s="126"/>
      <c r="E29" s="126"/>
      <c r="F29" s="200" t="str">
        <f t="shared" si="0"/>
        <v xml:space="preserve"> -  - </v>
      </c>
      <c r="G29" s="126"/>
      <c r="H29" s="126"/>
      <c r="I29" s="126"/>
      <c r="J29" s="126"/>
      <c r="K29" s="126"/>
      <c r="L29" s="127"/>
      <c r="N29" s="26"/>
    </row>
    <row r="30" spans="1:14" s="27" customFormat="1" ht="20.100000000000001" customHeight="1" x14ac:dyDescent="0.2">
      <c r="A30" s="42">
        <v>19</v>
      </c>
      <c r="B30" s="126"/>
      <c r="C30" s="126"/>
      <c r="D30" s="126"/>
      <c r="E30" s="126"/>
      <c r="F30" s="200" t="str">
        <f t="shared" si="0"/>
        <v xml:space="preserve"> -  - </v>
      </c>
      <c r="G30" s="126"/>
      <c r="H30" s="126"/>
      <c r="I30" s="126"/>
      <c r="J30" s="126"/>
      <c r="K30" s="126"/>
      <c r="L30" s="127"/>
      <c r="N30" s="26"/>
    </row>
    <row r="31" spans="1:14" s="27" customFormat="1" ht="20.100000000000001" customHeight="1" x14ac:dyDescent="0.2">
      <c r="A31" s="42">
        <v>20</v>
      </c>
      <c r="B31" s="126"/>
      <c r="C31" s="126"/>
      <c r="D31" s="126"/>
      <c r="E31" s="126"/>
      <c r="F31" s="200" t="str">
        <f t="shared" si="0"/>
        <v xml:space="preserve"> -  - </v>
      </c>
      <c r="G31" s="126"/>
      <c r="H31" s="126"/>
      <c r="I31" s="126"/>
      <c r="J31" s="126"/>
      <c r="K31" s="126"/>
      <c r="L31" s="127"/>
      <c r="N31" s="26"/>
    </row>
    <row r="32" spans="1:14" s="27" customFormat="1" ht="20.100000000000001" customHeight="1" x14ac:dyDescent="0.2">
      <c r="A32" s="42">
        <v>21</v>
      </c>
      <c r="B32" s="126"/>
      <c r="C32" s="126"/>
      <c r="D32" s="126"/>
      <c r="E32" s="126"/>
      <c r="F32" s="200" t="str">
        <f t="shared" si="0"/>
        <v xml:space="preserve"> -  - </v>
      </c>
      <c r="G32" s="126"/>
      <c r="H32" s="126"/>
      <c r="I32" s="126"/>
      <c r="J32" s="126"/>
      <c r="K32" s="126"/>
      <c r="L32" s="127"/>
      <c r="N32" s="26"/>
    </row>
    <row r="33" spans="1:14" s="27" customFormat="1" ht="20.100000000000001" customHeight="1" x14ac:dyDescent="0.2">
      <c r="A33" s="42">
        <v>22</v>
      </c>
      <c r="B33" s="126"/>
      <c r="C33" s="126"/>
      <c r="D33" s="126"/>
      <c r="E33" s="126"/>
      <c r="F33" s="200" t="str">
        <f t="shared" si="0"/>
        <v xml:space="preserve"> -  - </v>
      </c>
      <c r="G33" s="126"/>
      <c r="H33" s="126"/>
      <c r="I33" s="126"/>
      <c r="J33" s="126"/>
      <c r="K33" s="126"/>
      <c r="L33" s="127"/>
      <c r="N33" s="26"/>
    </row>
    <row r="34" spans="1:14" s="27" customFormat="1" ht="20.100000000000001" customHeight="1" x14ac:dyDescent="0.2">
      <c r="A34" s="42">
        <v>23</v>
      </c>
      <c r="B34" s="126"/>
      <c r="C34" s="126"/>
      <c r="D34" s="126"/>
      <c r="E34" s="126"/>
      <c r="F34" s="200" t="str">
        <f t="shared" si="0"/>
        <v xml:space="preserve"> -  - </v>
      </c>
      <c r="G34" s="126"/>
      <c r="H34" s="126"/>
      <c r="I34" s="126"/>
      <c r="J34" s="126"/>
      <c r="K34" s="126"/>
      <c r="L34" s="127"/>
      <c r="N34" s="26"/>
    </row>
    <row r="35" spans="1:14" s="27" customFormat="1" ht="20.100000000000001" customHeight="1" x14ac:dyDescent="0.2">
      <c r="A35" s="42">
        <v>24</v>
      </c>
      <c r="B35" s="126"/>
      <c r="C35" s="126"/>
      <c r="D35" s="126"/>
      <c r="E35" s="126"/>
      <c r="F35" s="200" t="str">
        <f t="shared" si="0"/>
        <v xml:space="preserve"> -  - </v>
      </c>
      <c r="G35" s="126"/>
      <c r="H35" s="126"/>
      <c r="I35" s="126"/>
      <c r="J35" s="126"/>
      <c r="K35" s="126"/>
      <c r="L35" s="127"/>
      <c r="N35" s="26"/>
    </row>
    <row r="36" spans="1:14" s="27" customFormat="1" ht="20.100000000000001" customHeight="1" x14ac:dyDescent="0.2">
      <c r="A36" s="42">
        <v>25</v>
      </c>
      <c r="B36" s="126"/>
      <c r="C36" s="126"/>
      <c r="D36" s="126"/>
      <c r="E36" s="126"/>
      <c r="F36" s="200" t="str">
        <f t="shared" si="0"/>
        <v xml:space="preserve"> -  - </v>
      </c>
      <c r="G36" s="126"/>
      <c r="H36" s="126"/>
      <c r="I36" s="126"/>
      <c r="J36" s="126"/>
      <c r="K36" s="126"/>
      <c r="L36" s="127"/>
      <c r="N36" s="26"/>
    </row>
    <row r="37" spans="1:14" s="27" customFormat="1" ht="20.100000000000001" customHeight="1" x14ac:dyDescent="0.2">
      <c r="A37" s="42">
        <v>26</v>
      </c>
      <c r="B37" s="126"/>
      <c r="C37" s="126"/>
      <c r="D37" s="126"/>
      <c r="E37" s="126"/>
      <c r="F37" s="200" t="str">
        <f t="shared" si="0"/>
        <v xml:space="preserve"> -  - </v>
      </c>
      <c r="G37" s="126"/>
      <c r="H37" s="126"/>
      <c r="I37" s="126"/>
      <c r="J37" s="126"/>
      <c r="K37" s="126"/>
      <c r="L37" s="127"/>
      <c r="N37" s="26"/>
    </row>
    <row r="38" spans="1:14" s="27" customFormat="1" ht="20.100000000000001" customHeight="1" x14ac:dyDescent="0.2">
      <c r="A38" s="42">
        <v>27</v>
      </c>
      <c r="B38" s="126"/>
      <c r="C38" s="126"/>
      <c r="D38" s="126"/>
      <c r="E38" s="126"/>
      <c r="F38" s="200" t="str">
        <f t="shared" si="0"/>
        <v xml:space="preserve"> -  - </v>
      </c>
      <c r="G38" s="126"/>
      <c r="H38" s="126"/>
      <c r="I38" s="126"/>
      <c r="J38" s="126"/>
      <c r="K38" s="126"/>
      <c r="L38" s="127"/>
      <c r="N38" s="26"/>
    </row>
    <row r="39" spans="1:14" s="27" customFormat="1" ht="20.100000000000001" customHeight="1" x14ac:dyDescent="0.2">
      <c r="A39" s="42">
        <v>28</v>
      </c>
      <c r="B39" s="126"/>
      <c r="C39" s="126"/>
      <c r="D39" s="126"/>
      <c r="E39" s="126"/>
      <c r="F39" s="200" t="str">
        <f t="shared" si="0"/>
        <v xml:space="preserve"> -  - </v>
      </c>
      <c r="G39" s="126"/>
      <c r="H39" s="126"/>
      <c r="I39" s="126"/>
      <c r="J39" s="126"/>
      <c r="K39" s="126"/>
      <c r="L39" s="127"/>
      <c r="N39" s="26"/>
    </row>
    <row r="40" spans="1:14" s="27" customFormat="1" ht="20.100000000000001" customHeight="1" x14ac:dyDescent="0.2">
      <c r="A40" s="42">
        <v>29</v>
      </c>
      <c r="B40" s="126"/>
      <c r="C40" s="126"/>
      <c r="D40" s="126"/>
      <c r="E40" s="126"/>
      <c r="F40" s="200" t="str">
        <f t="shared" si="0"/>
        <v xml:space="preserve"> -  - </v>
      </c>
      <c r="G40" s="126"/>
      <c r="H40" s="126"/>
      <c r="I40" s="126"/>
      <c r="J40" s="126"/>
      <c r="K40" s="126"/>
      <c r="L40" s="127"/>
      <c r="N40" s="26"/>
    </row>
    <row r="41" spans="1:14" s="27" customFormat="1" ht="20.100000000000001" customHeight="1" x14ac:dyDescent="0.2">
      <c r="A41" s="42">
        <v>30</v>
      </c>
      <c r="B41" s="126"/>
      <c r="C41" s="126"/>
      <c r="D41" s="126"/>
      <c r="E41" s="126"/>
      <c r="F41" s="200" t="str">
        <f t="shared" si="0"/>
        <v xml:space="preserve"> -  - </v>
      </c>
      <c r="G41" s="126"/>
      <c r="H41" s="126"/>
      <c r="I41" s="126"/>
      <c r="J41" s="126"/>
      <c r="K41" s="126"/>
      <c r="L41" s="127"/>
      <c r="N41" s="26"/>
    </row>
    <row r="42" spans="1:14" s="27" customFormat="1" ht="20.100000000000001" customHeight="1" x14ac:dyDescent="0.2">
      <c r="A42" s="42">
        <v>31</v>
      </c>
      <c r="B42" s="126"/>
      <c r="C42" s="126"/>
      <c r="D42" s="126"/>
      <c r="E42" s="126"/>
      <c r="F42" s="200" t="str">
        <f t="shared" si="0"/>
        <v xml:space="preserve"> -  - </v>
      </c>
      <c r="G42" s="126"/>
      <c r="H42" s="126"/>
      <c r="I42" s="126"/>
      <c r="J42" s="126"/>
      <c r="K42" s="126"/>
      <c r="L42" s="127"/>
      <c r="N42" s="26"/>
    </row>
    <row r="43" spans="1:14" s="27" customFormat="1" ht="20.100000000000001" customHeight="1" x14ac:dyDescent="0.2">
      <c r="A43" s="42">
        <v>32</v>
      </c>
      <c r="B43" s="126"/>
      <c r="C43" s="126"/>
      <c r="D43" s="126"/>
      <c r="E43" s="126"/>
      <c r="F43" s="200" t="str">
        <f t="shared" si="0"/>
        <v xml:space="preserve"> -  - </v>
      </c>
      <c r="G43" s="126"/>
      <c r="H43" s="126"/>
      <c r="I43" s="126"/>
      <c r="J43" s="126"/>
      <c r="K43" s="126"/>
      <c r="L43" s="127"/>
      <c r="N43" s="26"/>
    </row>
    <row r="44" spans="1:14" s="27" customFormat="1" ht="20.100000000000001" customHeight="1" x14ac:dyDescent="0.2">
      <c r="A44" s="42">
        <v>33</v>
      </c>
      <c r="B44" s="126"/>
      <c r="C44" s="126"/>
      <c r="D44" s="126"/>
      <c r="E44" s="126"/>
      <c r="F44" s="200" t="str">
        <f t="shared" si="0"/>
        <v xml:space="preserve"> -  - </v>
      </c>
      <c r="G44" s="126"/>
      <c r="H44" s="126"/>
      <c r="I44" s="126"/>
      <c r="J44" s="126"/>
      <c r="K44" s="126"/>
      <c r="L44" s="127"/>
      <c r="N44" s="26"/>
    </row>
    <row r="45" spans="1:14" s="27" customFormat="1" ht="20.100000000000001" customHeight="1" x14ac:dyDescent="0.2">
      <c r="A45" s="42">
        <v>34</v>
      </c>
      <c r="B45" s="126"/>
      <c r="C45" s="126"/>
      <c r="D45" s="126"/>
      <c r="E45" s="126"/>
      <c r="F45" s="200" t="str">
        <f t="shared" si="0"/>
        <v xml:space="preserve"> -  - </v>
      </c>
      <c r="G45" s="126"/>
      <c r="H45" s="126"/>
      <c r="I45" s="126"/>
      <c r="J45" s="126"/>
      <c r="K45" s="126"/>
      <c r="L45" s="127"/>
      <c r="N45" s="26"/>
    </row>
    <row r="46" spans="1:14" s="27" customFormat="1" ht="20.100000000000001" customHeight="1" x14ac:dyDescent="0.2">
      <c r="A46" s="42">
        <v>35</v>
      </c>
      <c r="B46" s="126"/>
      <c r="C46" s="126"/>
      <c r="D46" s="126"/>
      <c r="E46" s="126"/>
      <c r="F46" s="200" t="str">
        <f t="shared" si="0"/>
        <v xml:space="preserve"> -  - </v>
      </c>
      <c r="G46" s="126"/>
      <c r="H46" s="126"/>
      <c r="I46" s="126"/>
      <c r="J46" s="126"/>
      <c r="K46" s="126"/>
      <c r="L46" s="127"/>
      <c r="N46" s="26"/>
    </row>
    <row r="47" spans="1:14" s="27" customFormat="1" ht="20.100000000000001" customHeight="1" x14ac:dyDescent="0.2">
      <c r="A47" s="42">
        <v>36</v>
      </c>
      <c r="B47" s="126"/>
      <c r="C47" s="126"/>
      <c r="D47" s="126"/>
      <c r="E47" s="126"/>
      <c r="F47" s="200" t="str">
        <f t="shared" si="0"/>
        <v xml:space="preserve"> -  - </v>
      </c>
      <c r="G47" s="126"/>
      <c r="H47" s="126"/>
      <c r="I47" s="126"/>
      <c r="J47" s="126"/>
      <c r="K47" s="126"/>
      <c r="L47" s="127"/>
      <c r="N47" s="26"/>
    </row>
    <row r="48" spans="1:14" s="27" customFormat="1" ht="20.100000000000001" customHeight="1" x14ac:dyDescent="0.2">
      <c r="A48" s="42">
        <v>37</v>
      </c>
      <c r="B48" s="126"/>
      <c r="C48" s="126"/>
      <c r="D48" s="126"/>
      <c r="E48" s="126"/>
      <c r="F48" s="200" t="str">
        <f t="shared" si="0"/>
        <v xml:space="preserve"> -  - </v>
      </c>
      <c r="G48" s="126"/>
      <c r="H48" s="126"/>
      <c r="I48" s="126"/>
      <c r="J48" s="126"/>
      <c r="K48" s="126"/>
      <c r="L48" s="127"/>
      <c r="N48" s="26"/>
    </row>
    <row r="49" spans="1:14" s="27" customFormat="1" ht="20.100000000000001" customHeight="1" x14ac:dyDescent="0.2">
      <c r="A49" s="42">
        <v>38</v>
      </c>
      <c r="B49" s="126"/>
      <c r="C49" s="126"/>
      <c r="D49" s="126"/>
      <c r="E49" s="126"/>
      <c r="F49" s="200" t="str">
        <f t="shared" si="0"/>
        <v xml:space="preserve"> -  - </v>
      </c>
      <c r="G49" s="126"/>
      <c r="H49" s="126"/>
      <c r="I49" s="126"/>
      <c r="J49" s="126"/>
      <c r="K49" s="126"/>
      <c r="L49" s="127"/>
      <c r="N49" s="26"/>
    </row>
    <row r="50" spans="1:14" s="27" customFormat="1" ht="20.100000000000001" customHeight="1" x14ac:dyDescent="0.2">
      <c r="A50" s="42">
        <v>39</v>
      </c>
      <c r="B50" s="126"/>
      <c r="C50" s="126"/>
      <c r="D50" s="126"/>
      <c r="E50" s="126"/>
      <c r="F50" s="200" t="str">
        <f t="shared" si="0"/>
        <v xml:space="preserve"> -  - </v>
      </c>
      <c r="G50" s="126"/>
      <c r="H50" s="126"/>
      <c r="I50" s="126"/>
      <c r="J50" s="126"/>
      <c r="K50" s="126"/>
      <c r="L50" s="127"/>
      <c r="N50" s="26"/>
    </row>
    <row r="51" spans="1:14" s="27" customFormat="1" ht="20.100000000000001" customHeight="1" x14ac:dyDescent="0.2">
      <c r="A51" s="42">
        <v>40</v>
      </c>
      <c r="B51" s="126"/>
      <c r="C51" s="126"/>
      <c r="D51" s="126"/>
      <c r="E51" s="126"/>
      <c r="F51" s="200" t="str">
        <f t="shared" si="0"/>
        <v xml:space="preserve"> -  - </v>
      </c>
      <c r="G51" s="126"/>
      <c r="H51" s="126"/>
      <c r="I51" s="126"/>
      <c r="J51" s="126"/>
      <c r="K51" s="126"/>
      <c r="L51" s="127"/>
      <c r="N51" s="26"/>
    </row>
    <row r="52" spans="1:14" s="27" customFormat="1" ht="20.100000000000001" customHeight="1" x14ac:dyDescent="0.2">
      <c r="A52" s="42">
        <v>41</v>
      </c>
      <c r="B52" s="126"/>
      <c r="C52" s="126"/>
      <c r="D52" s="126"/>
      <c r="E52" s="126"/>
      <c r="F52" s="200" t="str">
        <f t="shared" ref="F52:F61" si="1">CONCATENATE(B52," - ",C52," - ",D52)</f>
        <v xml:space="preserve"> -  - </v>
      </c>
      <c r="G52" s="126"/>
      <c r="H52" s="126"/>
      <c r="I52" s="126"/>
      <c r="J52" s="126"/>
      <c r="K52" s="126"/>
      <c r="L52" s="127"/>
      <c r="N52" s="26"/>
    </row>
    <row r="53" spans="1:14" s="27" customFormat="1" ht="20.100000000000001" customHeight="1" x14ac:dyDescent="0.2">
      <c r="A53" s="42">
        <v>42</v>
      </c>
      <c r="B53" s="126"/>
      <c r="C53" s="126"/>
      <c r="D53" s="126"/>
      <c r="E53" s="126"/>
      <c r="F53" s="200" t="str">
        <f t="shared" si="1"/>
        <v xml:space="preserve"> -  - </v>
      </c>
      <c r="G53" s="126"/>
      <c r="H53" s="126"/>
      <c r="I53" s="126"/>
      <c r="J53" s="126"/>
      <c r="K53" s="126"/>
      <c r="L53" s="127"/>
      <c r="N53" s="26"/>
    </row>
    <row r="54" spans="1:14" s="27" customFormat="1" ht="20.100000000000001" customHeight="1" x14ac:dyDescent="0.2">
      <c r="A54" s="42">
        <v>43</v>
      </c>
      <c r="B54" s="126"/>
      <c r="C54" s="126"/>
      <c r="D54" s="126"/>
      <c r="E54" s="126"/>
      <c r="F54" s="200" t="str">
        <f t="shared" si="1"/>
        <v xml:space="preserve"> -  - </v>
      </c>
      <c r="G54" s="126"/>
      <c r="H54" s="126"/>
      <c r="I54" s="126"/>
      <c r="J54" s="126"/>
      <c r="K54" s="126"/>
      <c r="L54" s="127"/>
      <c r="N54" s="26"/>
    </row>
    <row r="55" spans="1:14" s="27" customFormat="1" ht="20.100000000000001" customHeight="1" x14ac:dyDescent="0.2">
      <c r="A55" s="42">
        <v>44</v>
      </c>
      <c r="B55" s="126"/>
      <c r="C55" s="126"/>
      <c r="D55" s="126"/>
      <c r="E55" s="126"/>
      <c r="F55" s="200" t="str">
        <f t="shared" si="1"/>
        <v xml:space="preserve"> -  - </v>
      </c>
      <c r="G55" s="126"/>
      <c r="H55" s="126"/>
      <c r="I55" s="126"/>
      <c r="J55" s="126"/>
      <c r="K55" s="126"/>
      <c r="L55" s="127"/>
      <c r="N55" s="26"/>
    </row>
    <row r="56" spans="1:14" s="27" customFormat="1" ht="20.100000000000001" customHeight="1" x14ac:dyDescent="0.2">
      <c r="A56" s="42">
        <v>45</v>
      </c>
      <c r="B56" s="126"/>
      <c r="C56" s="126"/>
      <c r="D56" s="126"/>
      <c r="E56" s="126"/>
      <c r="F56" s="200" t="str">
        <f t="shared" si="1"/>
        <v xml:space="preserve"> -  - </v>
      </c>
      <c r="G56" s="126"/>
      <c r="H56" s="126"/>
      <c r="I56" s="126"/>
      <c r="J56" s="126"/>
      <c r="K56" s="126"/>
      <c r="L56" s="127"/>
      <c r="N56" s="26"/>
    </row>
    <row r="57" spans="1:14" s="27" customFormat="1" ht="20.100000000000001" customHeight="1" x14ac:dyDescent="0.2">
      <c r="A57" s="42">
        <v>46</v>
      </c>
      <c r="B57" s="126"/>
      <c r="C57" s="126"/>
      <c r="D57" s="126"/>
      <c r="E57" s="126"/>
      <c r="F57" s="200" t="str">
        <f t="shared" si="1"/>
        <v xml:space="preserve"> -  - </v>
      </c>
      <c r="G57" s="126"/>
      <c r="H57" s="126"/>
      <c r="I57" s="126"/>
      <c r="J57" s="126"/>
      <c r="K57" s="126"/>
      <c r="L57" s="127"/>
      <c r="N57" s="26"/>
    </row>
    <row r="58" spans="1:14" s="27" customFormat="1" ht="20.100000000000001" customHeight="1" x14ac:dyDescent="0.2">
      <c r="A58" s="42">
        <v>47</v>
      </c>
      <c r="B58" s="126"/>
      <c r="C58" s="126"/>
      <c r="D58" s="126"/>
      <c r="E58" s="126"/>
      <c r="F58" s="200" t="str">
        <f t="shared" si="1"/>
        <v xml:space="preserve"> -  - </v>
      </c>
      <c r="G58" s="126"/>
      <c r="H58" s="126"/>
      <c r="I58" s="126"/>
      <c r="J58" s="126"/>
      <c r="K58" s="126"/>
      <c r="L58" s="127"/>
      <c r="N58" s="26"/>
    </row>
    <row r="59" spans="1:14" s="27" customFormat="1" ht="20.100000000000001" customHeight="1" x14ac:dyDescent="0.2">
      <c r="A59" s="42">
        <v>48</v>
      </c>
      <c r="B59" s="126"/>
      <c r="C59" s="126"/>
      <c r="D59" s="126"/>
      <c r="E59" s="126"/>
      <c r="F59" s="200" t="str">
        <f t="shared" si="1"/>
        <v xml:space="preserve"> -  - </v>
      </c>
      <c r="G59" s="126"/>
      <c r="H59" s="126"/>
      <c r="I59" s="126"/>
      <c r="J59" s="126"/>
      <c r="K59" s="126"/>
      <c r="L59" s="127"/>
      <c r="N59" s="26"/>
    </row>
    <row r="60" spans="1:14" s="27" customFormat="1" ht="20.100000000000001" customHeight="1" x14ac:dyDescent="0.2">
      <c r="A60" s="42">
        <v>49</v>
      </c>
      <c r="B60" s="126"/>
      <c r="C60" s="126"/>
      <c r="D60" s="126"/>
      <c r="E60" s="126"/>
      <c r="F60" s="200" t="str">
        <f t="shared" si="1"/>
        <v xml:space="preserve"> -  - </v>
      </c>
      <c r="G60" s="126"/>
      <c r="H60" s="126"/>
      <c r="I60" s="126"/>
      <c r="J60" s="126"/>
      <c r="K60" s="126"/>
      <c r="L60" s="127"/>
      <c r="N60" s="26"/>
    </row>
    <row r="61" spans="1:14" s="27" customFormat="1" ht="20.100000000000001" customHeight="1" x14ac:dyDescent="0.2">
      <c r="A61" s="42">
        <v>50</v>
      </c>
      <c r="B61" s="126"/>
      <c r="C61" s="126"/>
      <c r="D61" s="126"/>
      <c r="E61" s="126"/>
      <c r="F61" s="200" t="str">
        <f t="shared" si="1"/>
        <v xml:space="preserve"> -  - </v>
      </c>
      <c r="G61" s="126"/>
      <c r="H61" s="126"/>
      <c r="I61" s="126"/>
      <c r="J61" s="126"/>
      <c r="K61" s="126"/>
      <c r="L61" s="127"/>
      <c r="N61" s="26"/>
    </row>
  </sheetData>
  <sheetProtection algorithmName="SHA-512" hashValue="96hO9+DA2NgnMxT+xOymC28dqR8EkQeZkjx3J94kEQsSovfXVwnheRhSe+TuwHlhg0YjBItt/x/IFypW1pQDpA==" saltValue="MriCp7jw9CxzCffsn2Sm1g==" spinCount="100000" sheet="1" objects="1" scenarios="1"/>
  <mergeCells count="13">
    <mergeCell ref="L10:L11"/>
    <mergeCell ref="A10:A11"/>
    <mergeCell ref="B10:B11"/>
    <mergeCell ref="C10:C11"/>
    <mergeCell ref="D10:D11"/>
    <mergeCell ref="E10:E11"/>
    <mergeCell ref="F10:F11"/>
    <mergeCell ref="A9:L9"/>
    <mergeCell ref="A2:L2"/>
    <mergeCell ref="A4:L4"/>
    <mergeCell ref="A5:L5"/>
    <mergeCell ref="A6:L6"/>
    <mergeCell ref="A7:L7"/>
  </mergeCells>
  <hyperlinks>
    <hyperlink ref="A2:E2" location="Dashboard!A1" display="Return to the calculator" xr:uid="{00000000-0004-0000-0700-000000000000}"/>
    <hyperlink ref="A2:L2" location="Kalkulator!A1" display="Powrót do kalkulatora" xr:uid="{CEB39933-BF78-4008-A732-2547D63A86E5}"/>
  </hyperlinks>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8"/>
  <sheetViews>
    <sheetView showGridLines="0" zoomScaleNormal="100" workbookViewId="0">
      <selection activeCell="C31" sqref="C31"/>
    </sheetView>
  </sheetViews>
  <sheetFormatPr defaultRowHeight="12" x14ac:dyDescent="0.25"/>
  <cols>
    <col min="1" max="1" width="50.85546875" customWidth="1"/>
    <col min="2" max="2" width="20.85546875" customWidth="1"/>
    <col min="3" max="3" width="12.85546875" style="8" customWidth="1"/>
    <col min="4" max="10" width="12.85546875" customWidth="1"/>
    <col min="11" max="11" width="50.85546875" customWidth="1"/>
    <col min="12" max="17" width="15.85546875" customWidth="1"/>
  </cols>
  <sheetData>
    <row r="1" spans="1:16" ht="20.100000000000001" customHeight="1" x14ac:dyDescent="0.25"/>
    <row r="2" spans="1:16" ht="20.100000000000001" customHeight="1" x14ac:dyDescent="0.25">
      <c r="A2" s="299" t="s">
        <v>8</v>
      </c>
      <c r="B2" s="303" t="s">
        <v>90</v>
      </c>
      <c r="D2" s="18"/>
      <c r="E2" s="11" t="s">
        <v>67</v>
      </c>
      <c r="F2" s="11" t="s">
        <v>68</v>
      </c>
      <c r="G2" s="11" t="s">
        <v>71</v>
      </c>
      <c r="H2" s="11" t="s">
        <v>69</v>
      </c>
      <c r="I2" s="11" t="s">
        <v>70</v>
      </c>
      <c r="K2" s="14" t="s">
        <v>58</v>
      </c>
      <c r="L2" s="3"/>
      <c r="M2" s="3"/>
      <c r="N2" s="3"/>
      <c r="O2" s="3"/>
      <c r="P2" s="3"/>
    </row>
    <row r="3" spans="1:16" ht="20.100000000000001" customHeight="1" x14ac:dyDescent="0.25">
      <c r="A3" s="300"/>
      <c r="B3" s="304"/>
      <c r="D3" s="19" t="s">
        <v>59</v>
      </c>
      <c r="E3" s="2">
        <f>VLOOKUP($K$3,'Wskaźniki emisji'!$F$12:$K$61,2,FALSE)</f>
        <v>0.2</v>
      </c>
      <c r="F3" s="2">
        <f>VLOOKUP($K$3,'Wskaźniki emisji'!$F$12:$K$61,3,FALSE)</f>
        <v>0.2</v>
      </c>
      <c r="G3" s="2">
        <f>VLOOKUP($K$3,'Wskaźniki emisji'!$F$12:$K$61,4,FALSE)</f>
        <v>42</v>
      </c>
      <c r="H3" s="2">
        <f>VLOOKUP($K$3,'Wskaźniki emisji'!$F$12:$K$61,5,FALSE)</f>
        <v>0.3</v>
      </c>
      <c r="I3" s="2">
        <f>VLOOKUP($K$3,'Wskaźniki emisji'!$F$12:$K$61,6,FALSE)</f>
        <v>22</v>
      </c>
      <c r="J3" s="3"/>
      <c r="K3" s="16" t="str">
        <f>A9</f>
        <v>EMEP - Gaz naturalny - Kotły o mocy do 50 kW</v>
      </c>
      <c r="L3" s="3"/>
      <c r="M3" s="3"/>
      <c r="N3" s="3"/>
      <c r="O3" s="3"/>
      <c r="P3" s="3"/>
    </row>
    <row r="4" spans="1:16" ht="20.100000000000001" customHeight="1" x14ac:dyDescent="0.25">
      <c r="A4" s="52" t="str">
        <f>Kalkulator!C9</f>
        <v>PL - Budynek mieszkalny wielorodzinny</v>
      </c>
      <c r="B4" s="52">
        <f>VLOOKUP(A4,'Rodzaj budynku'!$E$8:$F$57,2,FALSE)</f>
        <v>60</v>
      </c>
      <c r="C4" s="9"/>
      <c r="D4" s="19" t="s">
        <v>60</v>
      </c>
      <c r="E4" s="2">
        <f>VLOOKUP($K$4,'Wskaźniki emisji'!$F$12:$K$61,2,FALSE)</f>
        <v>0</v>
      </c>
      <c r="F4" s="2">
        <f>VLOOKUP($K$4,'Wskaźniki emisji'!$F$12:$K$61,3,FALSE)</f>
        <v>0</v>
      </c>
      <c r="G4" s="2">
        <f>VLOOKUP($K$4,'Wskaźniki emisji'!$F$12:$K$61,4,FALSE)</f>
        <v>0</v>
      </c>
      <c r="H4" s="2">
        <f>VLOOKUP($K$4,'Wskaźniki emisji'!$F$12:$K$61,5,FALSE)</f>
        <v>0</v>
      </c>
      <c r="I4" s="2">
        <f>VLOOKUP($K$4,'Wskaźniki emisji'!$F$12:$K$61,6,FALSE)</f>
        <v>0</v>
      </c>
      <c r="J4" s="3"/>
      <c r="K4" s="16" t="str">
        <f>A14</f>
        <v>Nie dotyczy</v>
      </c>
      <c r="L4" s="15"/>
      <c r="M4" s="15"/>
      <c r="N4" s="15"/>
      <c r="O4" s="3"/>
      <c r="P4" s="3"/>
    </row>
    <row r="5" spans="1:16" ht="20.100000000000001" customHeight="1" x14ac:dyDescent="0.25">
      <c r="C5" s="7"/>
      <c r="D5" s="10"/>
      <c r="E5" s="22"/>
      <c r="F5" s="22"/>
      <c r="G5" s="22"/>
      <c r="H5" s="22"/>
      <c r="I5" s="22"/>
      <c r="J5" s="3"/>
      <c r="K5" s="23"/>
      <c r="L5" s="6"/>
      <c r="M5" s="6"/>
      <c r="N5" s="6"/>
      <c r="O5" s="3"/>
      <c r="P5" s="3"/>
    </row>
    <row r="6" spans="1:16" ht="20.100000000000001" customHeight="1" x14ac:dyDescent="0.25">
      <c r="A6" s="17"/>
      <c r="B6" s="17"/>
      <c r="D6" s="305"/>
      <c r="E6" s="11" t="s">
        <v>9</v>
      </c>
      <c r="F6" s="11" t="s">
        <v>10</v>
      </c>
      <c r="G6" s="11" t="s">
        <v>73</v>
      </c>
      <c r="H6" s="11" t="s">
        <v>56</v>
      </c>
      <c r="I6" s="11" t="s">
        <v>11</v>
      </c>
      <c r="J6" s="3"/>
      <c r="K6" s="3"/>
      <c r="L6" s="3"/>
      <c r="M6" s="3"/>
      <c r="N6" s="3"/>
      <c r="O6" s="3"/>
      <c r="P6" s="3"/>
    </row>
    <row r="7" spans="1:16" ht="20.100000000000001" customHeight="1" x14ac:dyDescent="0.25">
      <c r="A7" s="301" t="s">
        <v>64</v>
      </c>
      <c r="B7" s="302"/>
      <c r="D7" s="306"/>
      <c r="E7" s="307" t="s">
        <v>74</v>
      </c>
      <c r="F7" s="308"/>
      <c r="G7" s="308"/>
      <c r="H7" s="308"/>
      <c r="I7" s="309"/>
      <c r="J7" s="3"/>
      <c r="K7" s="3"/>
      <c r="L7" s="3"/>
      <c r="M7" s="3"/>
      <c r="N7" s="3"/>
      <c r="O7" s="3"/>
      <c r="P7" s="3"/>
    </row>
    <row r="8" spans="1:16" ht="20.100000000000001" customHeight="1" x14ac:dyDescent="0.25">
      <c r="A8" s="55" t="s">
        <v>78</v>
      </c>
      <c r="B8" s="56" t="s">
        <v>63</v>
      </c>
      <c r="D8" s="12" t="s">
        <v>59</v>
      </c>
      <c r="E8" s="4">
        <f>E3*$B$4*0.0036*$B$9</f>
        <v>4.3200000000000002E-2</v>
      </c>
      <c r="F8" s="4">
        <f>F3*$B$4*0.0036*$B$9</f>
        <v>4.3200000000000002E-2</v>
      </c>
      <c r="G8" s="4">
        <f>G3*$B$4*0.0036*$B$9</f>
        <v>9.0719999999999992</v>
      </c>
      <c r="H8" s="4">
        <f>H3*$B$4*0.0036*$B$9</f>
        <v>6.4799999999999996E-2</v>
      </c>
      <c r="I8" s="4">
        <f>I3*$B$4*0.0036*$B$9</f>
        <v>4.7519999999999998</v>
      </c>
      <c r="J8" s="5"/>
      <c r="K8" s="5"/>
      <c r="L8" s="3"/>
      <c r="M8" s="3"/>
      <c r="N8" s="3"/>
      <c r="O8" s="3"/>
      <c r="P8" s="3"/>
    </row>
    <row r="9" spans="1:16" ht="20.100000000000001" customHeight="1" x14ac:dyDescent="0.25">
      <c r="A9" s="53" t="str">
        <f>Kalkulator!F36</f>
        <v>EMEP - Gaz naturalny - Kotły o mocy do 50 kW</v>
      </c>
      <c r="B9" s="54">
        <f>Kalkulator!D36</f>
        <v>1</v>
      </c>
      <c r="D9" s="12" t="s">
        <v>60</v>
      </c>
      <c r="E9" s="4">
        <f>E4*$B$4*0.0036*$B$14</f>
        <v>0</v>
      </c>
      <c r="F9" s="4">
        <f>F4*$B$4*0.0036*$B$14</f>
        <v>0</v>
      </c>
      <c r="G9" s="4">
        <f>G4*$B$4*0.0036*$B$14</f>
        <v>0</v>
      </c>
      <c r="H9" s="4">
        <f>H4*$B$4*0.0036*$B$14</f>
        <v>0</v>
      </c>
      <c r="I9" s="4">
        <f>I4*$B$4*0.0036*$B$14</f>
        <v>0</v>
      </c>
      <c r="J9" s="13"/>
      <c r="K9" s="13"/>
      <c r="O9" s="3"/>
      <c r="P9" s="3"/>
    </row>
    <row r="10" spans="1:16" ht="20.100000000000001" customHeight="1" x14ac:dyDescent="0.25">
      <c r="D10" s="12" t="s">
        <v>62</v>
      </c>
      <c r="E10" s="24">
        <f>E8+E9</f>
        <v>4.3200000000000002E-2</v>
      </c>
      <c r="F10" s="24">
        <f t="shared" ref="F10:I10" si="0">F8+F9</f>
        <v>4.3200000000000002E-2</v>
      </c>
      <c r="G10" s="24">
        <f t="shared" si="0"/>
        <v>9.0719999999999992</v>
      </c>
      <c r="H10" s="24">
        <f t="shared" si="0"/>
        <v>6.4799999999999996E-2</v>
      </c>
      <c r="I10" s="24">
        <f t="shared" si="0"/>
        <v>4.7519999999999998</v>
      </c>
      <c r="J10" s="3"/>
      <c r="K10" s="3"/>
      <c r="O10" s="3"/>
      <c r="P10" s="3"/>
    </row>
    <row r="11" spans="1:16" ht="20.100000000000001" customHeight="1" x14ac:dyDescent="0.25">
      <c r="A11" s="17"/>
      <c r="B11" s="17"/>
      <c r="O11" s="3"/>
      <c r="P11" s="3"/>
    </row>
    <row r="12" spans="1:16" ht="20.100000000000001" customHeight="1" x14ac:dyDescent="0.25">
      <c r="A12" s="301" t="s">
        <v>72</v>
      </c>
      <c r="B12" s="302"/>
      <c r="N12" s="6"/>
      <c r="O12" s="3"/>
      <c r="P12" s="3"/>
    </row>
    <row r="13" spans="1:16" ht="20.100000000000001" customHeight="1" x14ac:dyDescent="0.25">
      <c r="A13" s="55" t="s">
        <v>78</v>
      </c>
      <c r="B13" s="57" t="s">
        <v>63</v>
      </c>
      <c r="D13" s="14">
        <f>IF(Kalkulator!C32='Reference building'!A17,1,0)</f>
        <v>1</v>
      </c>
      <c r="N13" s="3"/>
      <c r="O13" s="3"/>
      <c r="P13" s="3"/>
    </row>
    <row r="14" spans="1:16" ht="20.100000000000001" customHeight="1" x14ac:dyDescent="0.25">
      <c r="A14" s="53" t="str">
        <f>Kalkulator!F37</f>
        <v>Nie dotyczy</v>
      </c>
      <c r="B14" s="54">
        <f>Kalkulator!D37</f>
        <v>0</v>
      </c>
      <c r="N14" s="3"/>
      <c r="O14" s="3"/>
      <c r="P14" s="3"/>
    </row>
    <row r="15" spans="1:16" ht="20.100000000000001" customHeight="1" x14ac:dyDescent="0.25">
      <c r="D15" s="18"/>
      <c r="E15" s="11" t="s">
        <v>67</v>
      </c>
      <c r="F15" s="11" t="s">
        <v>68</v>
      </c>
      <c r="G15" s="11" t="s">
        <v>71</v>
      </c>
      <c r="H15" s="11" t="s">
        <v>69</v>
      </c>
      <c r="I15" s="11" t="s">
        <v>70</v>
      </c>
      <c r="N15" s="5"/>
      <c r="O15" s="3"/>
      <c r="P15" s="3"/>
    </row>
    <row r="16" spans="1:16" ht="20.100000000000001" customHeight="1" x14ac:dyDescent="0.25">
      <c r="A16" t="s">
        <v>103</v>
      </c>
      <c r="D16" s="19" t="s">
        <v>104</v>
      </c>
      <c r="E16" s="4">
        <f>Kalkulator!C41</f>
        <v>5</v>
      </c>
      <c r="F16" s="4">
        <f>Kalkulator!E41</f>
        <v>5</v>
      </c>
      <c r="G16" s="4">
        <f>Kalkulator!G41</f>
        <v>5</v>
      </c>
      <c r="H16" s="4">
        <f>Kalkulator!I41</f>
        <v>5</v>
      </c>
      <c r="I16" s="4">
        <f>Kalkulator!K41</f>
        <v>5</v>
      </c>
      <c r="N16" s="13"/>
      <c r="O16" s="3"/>
    </row>
    <row r="17" spans="1:15" ht="20.100000000000001" customHeight="1" x14ac:dyDescent="0.25">
      <c r="A17" s="183" t="s">
        <v>157</v>
      </c>
      <c r="N17" s="3"/>
      <c r="O17" s="3"/>
    </row>
    <row r="18" spans="1:15" ht="20.100000000000001" customHeight="1" x14ac:dyDescent="0.25">
      <c r="A18" s="183" t="s">
        <v>156</v>
      </c>
      <c r="D18" s="305"/>
      <c r="E18" s="11" t="s">
        <v>9</v>
      </c>
      <c r="F18" s="11" t="s">
        <v>10</v>
      </c>
      <c r="G18" s="11" t="s">
        <v>73</v>
      </c>
      <c r="H18" s="11" t="s">
        <v>56</v>
      </c>
      <c r="I18" s="11" t="s">
        <v>11</v>
      </c>
    </row>
    <row r="19" spans="1:15" ht="20.100000000000001" customHeight="1" x14ac:dyDescent="0.25">
      <c r="D19" s="306"/>
      <c r="E19" s="307" t="s">
        <v>74</v>
      </c>
      <c r="F19" s="308"/>
      <c r="G19" s="308"/>
      <c r="H19" s="308"/>
      <c r="I19" s="309"/>
    </row>
    <row r="20" spans="1:15" ht="20.100000000000001" customHeight="1" x14ac:dyDescent="0.25">
      <c r="D20" s="12" t="s">
        <v>59</v>
      </c>
      <c r="E20" s="4">
        <f>IF($D$13=1,E8,"-")</f>
        <v>4.3200000000000002E-2</v>
      </c>
      <c r="F20" s="4">
        <f t="shared" ref="F20:I21" si="1">IF($D$13=1,F8,"-")</f>
        <v>4.3200000000000002E-2</v>
      </c>
      <c r="G20" s="4">
        <f t="shared" si="1"/>
        <v>9.0719999999999992</v>
      </c>
      <c r="H20" s="4">
        <f t="shared" si="1"/>
        <v>6.4799999999999996E-2</v>
      </c>
      <c r="I20" s="4">
        <f t="shared" si="1"/>
        <v>4.7519999999999998</v>
      </c>
    </row>
    <row r="21" spans="1:15" ht="20.100000000000001" customHeight="1" x14ac:dyDescent="0.25">
      <c r="A21" s="184" t="s">
        <v>105</v>
      </c>
      <c r="D21" s="12" t="s">
        <v>60</v>
      </c>
      <c r="E21" s="4">
        <f>IF($D$13=1,E9,"-")</f>
        <v>0</v>
      </c>
      <c r="F21" s="4">
        <f t="shared" si="1"/>
        <v>0</v>
      </c>
      <c r="G21" s="4">
        <f t="shared" si="1"/>
        <v>0</v>
      </c>
      <c r="H21" s="4">
        <f t="shared" si="1"/>
        <v>0</v>
      </c>
      <c r="I21" s="4">
        <f t="shared" si="1"/>
        <v>0</v>
      </c>
    </row>
    <row r="22" spans="1:15" ht="20.100000000000001" customHeight="1" x14ac:dyDescent="0.25">
      <c r="D22" s="12" t="s">
        <v>62</v>
      </c>
      <c r="E22" s="4">
        <f>IF($D$13=1,E10,E16)</f>
        <v>4.3200000000000002E-2</v>
      </c>
      <c r="F22" s="4">
        <f t="shared" ref="F22:I22" si="2">IF($D$13=1,F10,F16)</f>
        <v>4.3200000000000002E-2</v>
      </c>
      <c r="G22" s="4">
        <f t="shared" si="2"/>
        <v>9.0719999999999992</v>
      </c>
      <c r="H22" s="4">
        <f t="shared" si="2"/>
        <v>6.4799999999999996E-2</v>
      </c>
      <c r="I22" s="4">
        <f t="shared" si="2"/>
        <v>4.7519999999999998</v>
      </c>
    </row>
    <row r="23" spans="1:15" ht="20.100000000000001" customHeight="1" x14ac:dyDescent="0.25">
      <c r="A23" s="7"/>
      <c r="B23" s="20"/>
      <c r="D23" s="3"/>
      <c r="E23" s="3"/>
      <c r="F23" s="3"/>
      <c r="G23" s="3"/>
      <c r="H23" s="3"/>
    </row>
    <row r="24" spans="1:15" ht="20.100000000000001" customHeight="1" x14ac:dyDescent="0.25"/>
    <row r="25" spans="1:15" ht="20.100000000000001" customHeight="1" x14ac:dyDescent="0.25"/>
    <row r="26" spans="1:15" ht="20.100000000000001" customHeight="1" x14ac:dyDescent="0.25"/>
    <row r="27" spans="1:15" ht="20.100000000000001" customHeight="1" x14ac:dyDescent="0.25">
      <c r="D27" s="5"/>
      <c r="E27" s="5"/>
      <c r="F27" s="5"/>
      <c r="G27" s="5"/>
      <c r="H27" s="5"/>
    </row>
    <row r="28" spans="1:15" ht="20.100000000000001" customHeight="1" x14ac:dyDescent="0.25">
      <c r="F28" s="3"/>
      <c r="G28" s="3"/>
      <c r="H28" s="3"/>
      <c r="I28" s="3"/>
      <c r="J28" s="3"/>
      <c r="K28" s="3"/>
      <c r="L28" s="3"/>
    </row>
    <row r="29" spans="1:15" ht="20.100000000000001" customHeight="1" x14ac:dyDescent="0.25">
      <c r="F29" s="3"/>
      <c r="G29" s="3"/>
      <c r="H29" s="3"/>
      <c r="I29" s="3"/>
      <c r="J29" s="3"/>
      <c r="K29" s="3"/>
      <c r="L29" s="3"/>
    </row>
    <row r="30" spans="1:15" ht="20.100000000000001" customHeight="1" x14ac:dyDescent="0.25">
      <c r="F30" s="3"/>
      <c r="G30" s="3"/>
      <c r="H30" s="3"/>
      <c r="I30" s="3"/>
      <c r="J30" s="3"/>
      <c r="K30" s="3"/>
      <c r="L30" s="3"/>
    </row>
    <row r="31" spans="1:15" ht="20.100000000000001" customHeight="1" x14ac:dyDescent="0.25">
      <c r="F31" s="21"/>
      <c r="G31" s="3"/>
      <c r="H31" s="3"/>
      <c r="I31" s="3"/>
      <c r="J31" s="3"/>
      <c r="K31" s="3"/>
      <c r="L31" s="3"/>
    </row>
    <row r="32" spans="1:15" ht="20.100000000000001" customHeight="1" x14ac:dyDescent="0.25">
      <c r="F32" s="21"/>
      <c r="G32" s="3"/>
      <c r="H32" s="3"/>
      <c r="I32" s="3"/>
      <c r="J32" s="3"/>
      <c r="K32" s="3"/>
      <c r="L32" s="3"/>
    </row>
    <row r="33" spans="4:12" ht="20.100000000000001" customHeight="1" x14ac:dyDescent="0.25">
      <c r="F33" s="21"/>
      <c r="G33" s="3"/>
      <c r="H33" s="3"/>
      <c r="I33" s="3"/>
      <c r="J33" s="3"/>
      <c r="K33" s="3"/>
      <c r="L33" s="3"/>
    </row>
    <row r="34" spans="4:12" ht="20.100000000000001" customHeight="1" x14ac:dyDescent="0.25">
      <c r="F34" s="21"/>
      <c r="G34" s="3"/>
      <c r="H34" s="3"/>
      <c r="I34" s="3"/>
      <c r="J34" s="3"/>
      <c r="K34" s="3"/>
      <c r="L34" s="3"/>
    </row>
    <row r="35" spans="4:12" ht="20.100000000000001" customHeight="1" x14ac:dyDescent="0.25">
      <c r="F35" s="3"/>
      <c r="G35" s="3"/>
      <c r="H35" s="3"/>
      <c r="I35" s="3"/>
      <c r="J35" s="3"/>
      <c r="K35" s="3"/>
      <c r="L35" s="3"/>
    </row>
    <row r="36" spans="4:12" ht="20.100000000000001" customHeight="1" x14ac:dyDescent="0.25">
      <c r="D36" s="3"/>
      <c r="E36" s="3"/>
      <c r="F36" s="3"/>
      <c r="G36" s="3"/>
      <c r="H36" s="3"/>
    </row>
    <row r="37" spans="4:12" ht="20.100000000000001" customHeight="1" x14ac:dyDescent="0.25">
      <c r="D37" s="3"/>
      <c r="E37" s="3"/>
      <c r="F37" s="3"/>
      <c r="G37" s="3"/>
      <c r="H37" s="3"/>
    </row>
    <row r="38" spans="4:12" ht="20.100000000000001" customHeight="1" x14ac:dyDescent="0.25">
      <c r="D38" s="3"/>
      <c r="E38" s="3"/>
      <c r="F38" s="3"/>
      <c r="G38" s="3"/>
      <c r="H38" s="3"/>
    </row>
    <row r="39" spans="4:12" ht="20.100000000000001" customHeight="1" x14ac:dyDescent="0.25">
      <c r="D39" s="3"/>
      <c r="E39" s="3"/>
      <c r="F39" s="3"/>
      <c r="G39" s="3"/>
      <c r="H39" s="3"/>
    </row>
    <row r="40" spans="4:12" ht="20.100000000000001" customHeight="1" x14ac:dyDescent="0.25">
      <c r="D40" s="3"/>
      <c r="E40" s="3"/>
      <c r="F40" s="3"/>
      <c r="G40" s="3"/>
      <c r="H40" s="3"/>
    </row>
    <row r="41" spans="4:12" ht="20.100000000000001" customHeight="1" x14ac:dyDescent="0.25"/>
    <row r="42" spans="4:12" ht="20.100000000000001" customHeight="1" x14ac:dyDescent="0.25"/>
    <row r="43" spans="4:12" ht="20.100000000000001" customHeight="1" x14ac:dyDescent="0.25"/>
    <row r="44" spans="4:12" ht="20.100000000000001" customHeight="1" x14ac:dyDescent="0.25"/>
    <row r="45" spans="4:12" ht="20.100000000000001" customHeight="1" x14ac:dyDescent="0.25"/>
    <row r="46" spans="4:12" ht="20.100000000000001" customHeight="1" x14ac:dyDescent="0.25"/>
    <row r="47" spans="4:12" ht="20.100000000000001" customHeight="1" x14ac:dyDescent="0.25"/>
    <row r="48" spans="4:12"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sheetData>
  <mergeCells count="8">
    <mergeCell ref="A2:A3"/>
    <mergeCell ref="A7:B7"/>
    <mergeCell ref="B2:B3"/>
    <mergeCell ref="D18:D19"/>
    <mergeCell ref="E19:I19"/>
    <mergeCell ref="D6:D7"/>
    <mergeCell ref="E7:I7"/>
    <mergeCell ref="A12:B12"/>
  </mergeCells>
  <dataValidations count="1">
    <dataValidation type="list" allowBlank="1" showInputMessage="1" showErrorMessage="1" sqref="A23" xr:uid="{00000000-0002-0000-0800-000000000000}">
      <formula1>INDIRECT(#REF!)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7"/>
  <sheetViews>
    <sheetView showGridLines="0" zoomScaleNormal="100" workbookViewId="0">
      <selection activeCell="K18" sqref="K18"/>
    </sheetView>
  </sheetViews>
  <sheetFormatPr defaultRowHeight="12" x14ac:dyDescent="0.25"/>
  <cols>
    <col min="1" max="1" width="20.85546875" style="59" customWidth="1"/>
    <col min="2" max="2" width="50.85546875" style="59" customWidth="1"/>
    <col min="3" max="3" width="12.85546875" style="60" customWidth="1"/>
    <col min="4" max="10" width="12.85546875" style="59" customWidth="1"/>
    <col min="11" max="11" width="50.85546875" style="59" customWidth="1"/>
    <col min="12" max="14" width="15.85546875" style="59" customWidth="1"/>
    <col min="15" max="15" width="15.85546875" customWidth="1"/>
    <col min="16" max="18" width="12.85546875" customWidth="1"/>
  </cols>
  <sheetData>
    <row r="1" spans="1:11" ht="20.100000000000001" customHeight="1" x14ac:dyDescent="0.25"/>
    <row r="2" spans="1:11" ht="20.100000000000001" customHeight="1" x14ac:dyDescent="0.25">
      <c r="A2" s="61" t="s">
        <v>8</v>
      </c>
      <c r="B2" s="62" t="str">
        <f>Kalkulator!C9</f>
        <v>PL - Budynek mieszkalny wielorodzinny</v>
      </c>
      <c r="D2" s="63"/>
      <c r="E2" s="64" t="s">
        <v>67</v>
      </c>
      <c r="F2" s="64" t="s">
        <v>68</v>
      </c>
      <c r="G2" s="64" t="s">
        <v>71</v>
      </c>
      <c r="H2" s="64" t="s">
        <v>69</v>
      </c>
      <c r="I2" s="64" t="s">
        <v>70</v>
      </c>
      <c r="K2" s="63" t="s">
        <v>58</v>
      </c>
    </row>
    <row r="3" spans="1:11" ht="20.100000000000001" customHeight="1" x14ac:dyDescent="0.25">
      <c r="A3" s="65"/>
      <c r="B3" s="65"/>
      <c r="D3" s="66" t="s">
        <v>59</v>
      </c>
      <c r="E3" s="67">
        <f>VLOOKUP($K$3,'Wskaźniki emisji'!$F$12:$K$61,2,FALSE)</f>
        <v>0.2</v>
      </c>
      <c r="F3" s="67">
        <f>VLOOKUP($K$3,'Wskaźniki emisji'!$F$12:$K$61,3,FALSE)</f>
        <v>0.2</v>
      </c>
      <c r="G3" s="67">
        <f>VLOOKUP($K$3,'Wskaźniki emisji'!$F$12:$K$61,4,FALSE)</f>
        <v>42</v>
      </c>
      <c r="H3" s="67">
        <f>VLOOKUP($K$3,'Wskaźniki emisji'!$F$12:$K$61,5,FALSE)</f>
        <v>0.3</v>
      </c>
      <c r="I3" s="67">
        <f>VLOOKUP($K$3,'Wskaźniki emisji'!$F$12:$K$61,6,FALSE)</f>
        <v>22</v>
      </c>
      <c r="K3" s="68" t="str">
        <f>B7</f>
        <v>EMEP - Gaz naturalny - Kotły o mocy do 50 kW</v>
      </c>
    </row>
    <row r="4" spans="1:11" ht="20.100000000000001" customHeight="1" x14ac:dyDescent="0.25">
      <c r="A4" s="65"/>
      <c r="B4" s="65"/>
      <c r="D4" s="66" t="s">
        <v>60</v>
      </c>
      <c r="E4" s="67">
        <f>VLOOKUP($K$4,'Wskaźniki emisji'!$F$12:$K$61,2,FALSE)</f>
        <v>0</v>
      </c>
      <c r="F4" s="67">
        <f>VLOOKUP($K$4,'Wskaźniki emisji'!$F$12:$K$61,3,FALSE)</f>
        <v>0</v>
      </c>
      <c r="G4" s="67">
        <f>VLOOKUP($K$4,'Wskaźniki emisji'!$F$12:$K$61,4,FALSE)</f>
        <v>0</v>
      </c>
      <c r="H4" s="67">
        <f>VLOOKUP($K$4,'Wskaźniki emisji'!$F$12:$K$61,5,FALSE)</f>
        <v>0</v>
      </c>
      <c r="I4" s="67">
        <f>VLOOKUP($K$4,'Wskaźniki emisji'!$F$12:$K$61,6,FALSE)</f>
        <v>0</v>
      </c>
      <c r="K4" s="68" t="str">
        <f>B12</f>
        <v>Nie dotyczy</v>
      </c>
    </row>
    <row r="5" spans="1:11" ht="20.100000000000001" customHeight="1" x14ac:dyDescent="0.25">
      <c r="A5" s="313" t="s">
        <v>64</v>
      </c>
      <c r="B5" s="313"/>
      <c r="D5" s="66" t="s">
        <v>61</v>
      </c>
      <c r="E5" s="67">
        <f>VLOOKUP($K$5,'Wskaźniki emisji (2)'!$F$12:$K$61,2,FALSE)</f>
        <v>0</v>
      </c>
      <c r="F5" s="67">
        <f>VLOOKUP($K$5,'Wskaźniki emisji (2)'!$F$12:$K$61,3,FALSE)</f>
        <v>0</v>
      </c>
      <c r="G5" s="67">
        <f>VLOOKUP($K$5,'Wskaźniki emisji (2)'!$F$12:$K$61,4,FALSE)</f>
        <v>0</v>
      </c>
      <c r="H5" s="67">
        <f>VLOOKUP($K$5,'Wskaźniki emisji (2)'!$F$12:$K$61,5,FALSE)</f>
        <v>0</v>
      </c>
      <c r="I5" s="67">
        <f>VLOOKUP($K$5,'Wskaźniki emisji (2)'!$F$12:$K$61,6,FALSE)</f>
        <v>0</v>
      </c>
      <c r="K5" s="68" t="str">
        <f>B17</f>
        <v>Nie dotyczy</v>
      </c>
    </row>
    <row r="6" spans="1:11" ht="20.100000000000001" customHeight="1" x14ac:dyDescent="0.25">
      <c r="A6" s="69" t="s">
        <v>95</v>
      </c>
      <c r="B6" s="70" t="s">
        <v>78</v>
      </c>
      <c r="D6" s="71"/>
      <c r="E6" s="72"/>
      <c r="F6" s="72"/>
      <c r="G6" s="72"/>
      <c r="H6" s="72"/>
      <c r="I6" s="72"/>
      <c r="J6" s="71"/>
      <c r="K6" s="73"/>
    </row>
    <row r="7" spans="1:11" ht="20.100000000000001" customHeight="1" x14ac:dyDescent="0.25">
      <c r="A7" s="74">
        <f>Kalkulator!D14</f>
        <v>55</v>
      </c>
      <c r="B7" s="75" t="str">
        <f>Kalkulator!F14</f>
        <v>EMEP - Gaz naturalny - Kotły o mocy do 50 kW</v>
      </c>
    </row>
    <row r="8" spans="1:11" ht="20.100000000000001" customHeight="1" x14ac:dyDescent="0.25">
      <c r="A8" s="65"/>
      <c r="B8" s="65"/>
      <c r="C8" s="76"/>
      <c r="D8" s="77"/>
    </row>
    <row r="9" spans="1:11" ht="20.100000000000001" customHeight="1" x14ac:dyDescent="0.25">
      <c r="A9" s="65"/>
      <c r="B9" s="65"/>
      <c r="C9" s="76"/>
      <c r="D9" s="311"/>
      <c r="E9" s="64" t="s">
        <v>9</v>
      </c>
      <c r="F9" s="64" t="s">
        <v>10</v>
      </c>
      <c r="G9" s="64" t="s">
        <v>73</v>
      </c>
      <c r="H9" s="64" t="s">
        <v>56</v>
      </c>
      <c r="I9" s="64" t="s">
        <v>11</v>
      </c>
    </row>
    <row r="10" spans="1:11" ht="20.100000000000001" customHeight="1" x14ac:dyDescent="0.25">
      <c r="A10" s="313" t="s">
        <v>65</v>
      </c>
      <c r="B10" s="313"/>
      <c r="C10" s="78"/>
      <c r="D10" s="312"/>
      <c r="E10" s="310" t="s">
        <v>96</v>
      </c>
      <c r="F10" s="310"/>
      <c r="G10" s="310"/>
      <c r="H10" s="310"/>
      <c r="I10" s="310"/>
    </row>
    <row r="11" spans="1:11" ht="20.100000000000001" customHeight="1" x14ac:dyDescent="0.25">
      <c r="A11" s="69" t="s">
        <v>95</v>
      </c>
      <c r="B11" s="70" t="s">
        <v>78</v>
      </c>
      <c r="C11" s="78"/>
      <c r="D11" s="79" t="s">
        <v>59</v>
      </c>
      <c r="E11" s="80">
        <f>E3*$A$7*0.0036</f>
        <v>3.9599999999999996E-2</v>
      </c>
      <c r="F11" s="80">
        <f>F3*$A$7*0.0036</f>
        <v>3.9599999999999996E-2</v>
      </c>
      <c r="G11" s="80">
        <f>G3*$A$7*0.0036</f>
        <v>8.3159999999999989</v>
      </c>
      <c r="H11" s="80">
        <f>H3*$A$7*0.0036</f>
        <v>5.9400000000000001E-2</v>
      </c>
      <c r="I11" s="80">
        <f>I3*$A$7*0.0036</f>
        <v>4.3559999999999999</v>
      </c>
    </row>
    <row r="12" spans="1:11" ht="20.100000000000001" customHeight="1" x14ac:dyDescent="0.25">
      <c r="A12" s="74">
        <f>Kalkulator!D15</f>
        <v>0</v>
      </c>
      <c r="B12" s="62" t="str">
        <f>Kalkulator!F15</f>
        <v>Nie dotyczy</v>
      </c>
      <c r="C12" s="78"/>
      <c r="D12" s="79" t="s">
        <v>60</v>
      </c>
      <c r="E12" s="80">
        <f t="shared" ref="E12:I12" si="0">E4*$A$12*0.0036</f>
        <v>0</v>
      </c>
      <c r="F12" s="80">
        <f t="shared" si="0"/>
        <v>0</v>
      </c>
      <c r="G12" s="80">
        <f t="shared" si="0"/>
        <v>0</v>
      </c>
      <c r="H12" s="80">
        <f t="shared" si="0"/>
        <v>0</v>
      </c>
      <c r="I12" s="80">
        <f t="shared" si="0"/>
        <v>0</v>
      </c>
    </row>
    <row r="13" spans="1:11" ht="20.100000000000001" customHeight="1" x14ac:dyDescent="0.25">
      <c r="A13" s="65"/>
      <c r="B13" s="65"/>
      <c r="D13" s="79" t="s">
        <v>61</v>
      </c>
      <c r="E13" s="80">
        <f>E5*$A$17*0.0036</f>
        <v>0</v>
      </c>
      <c r="F13" s="80">
        <f t="shared" ref="F13:I13" si="1">F5*$A$17*0.0036</f>
        <v>0</v>
      </c>
      <c r="G13" s="80">
        <f t="shared" si="1"/>
        <v>0</v>
      </c>
      <c r="H13" s="80">
        <f t="shared" si="1"/>
        <v>0</v>
      </c>
      <c r="I13" s="80">
        <f t="shared" si="1"/>
        <v>0</v>
      </c>
    </row>
    <row r="14" spans="1:11" ht="20.100000000000001" customHeight="1" x14ac:dyDescent="0.25">
      <c r="A14" s="65"/>
      <c r="B14" s="65"/>
      <c r="D14" s="81" t="s">
        <v>62</v>
      </c>
      <c r="E14" s="82">
        <f>E11+E12+E13</f>
        <v>3.9599999999999996E-2</v>
      </c>
      <c r="F14" s="82">
        <f t="shared" ref="F14:I14" si="2">F11+F12+F13</f>
        <v>3.9599999999999996E-2</v>
      </c>
      <c r="G14" s="82">
        <f t="shared" si="2"/>
        <v>8.3159999999999989</v>
      </c>
      <c r="H14" s="82">
        <f t="shared" si="2"/>
        <v>5.9400000000000001E-2</v>
      </c>
      <c r="I14" s="82">
        <f t="shared" si="2"/>
        <v>4.3559999999999999</v>
      </c>
    </row>
    <row r="15" spans="1:11" ht="20.100000000000001" customHeight="1" x14ac:dyDescent="0.25">
      <c r="A15" s="313" t="s">
        <v>66</v>
      </c>
      <c r="B15" s="313"/>
    </row>
    <row r="16" spans="1:11" ht="20.100000000000001" customHeight="1" x14ac:dyDescent="0.25">
      <c r="A16" s="69" t="s">
        <v>95</v>
      </c>
      <c r="B16" s="70" t="s">
        <v>78</v>
      </c>
    </row>
    <row r="17" spans="1:2" ht="20.100000000000001" customHeight="1" x14ac:dyDescent="0.25">
      <c r="A17" s="74">
        <f>Kalkulator!D20</f>
        <v>0</v>
      </c>
      <c r="B17" s="62" t="str">
        <f>Kalkulator!F20</f>
        <v>Nie dotyczy</v>
      </c>
    </row>
    <row r="18" spans="1:2" ht="20.100000000000001" customHeight="1" x14ac:dyDescent="0.25"/>
    <row r="19" spans="1:2" ht="20.100000000000001" customHeight="1" x14ac:dyDescent="0.25"/>
    <row r="20" spans="1:2" ht="20.100000000000001" customHeight="1" x14ac:dyDescent="0.25"/>
    <row r="21" spans="1:2" ht="20.100000000000001" customHeight="1" x14ac:dyDescent="0.25"/>
    <row r="22" spans="1:2" ht="20.100000000000001" customHeight="1" x14ac:dyDescent="0.25"/>
    <row r="23" spans="1:2" ht="20.100000000000001" customHeight="1" x14ac:dyDescent="0.25"/>
    <row r="24" spans="1:2" ht="20.100000000000001" customHeight="1" x14ac:dyDescent="0.25"/>
    <row r="25" spans="1:2" ht="20.100000000000001" customHeight="1" x14ac:dyDescent="0.25"/>
    <row r="26" spans="1:2" ht="20.100000000000001" customHeight="1" x14ac:dyDescent="0.25"/>
    <row r="27" spans="1:2" ht="20.100000000000001" customHeight="1" x14ac:dyDescent="0.25"/>
    <row r="28" spans="1:2" ht="20.100000000000001" customHeight="1" x14ac:dyDescent="0.25"/>
    <row r="29" spans="1:2" ht="20.100000000000001"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5">
    <mergeCell ref="E10:I10"/>
    <mergeCell ref="D9:D10"/>
    <mergeCell ref="A15:B15"/>
    <mergeCell ref="A5:B5"/>
    <mergeCell ref="A10:B10"/>
  </mergeCells>
  <phoneticPr fontId="3" type="noConversion"/>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6"/>
  <sheetViews>
    <sheetView showGridLines="0" topLeftCell="C8" workbookViewId="0">
      <selection activeCell="L28" sqref="L28"/>
    </sheetView>
  </sheetViews>
  <sheetFormatPr defaultRowHeight="12" x14ac:dyDescent="0.25"/>
  <cols>
    <col min="1" max="17" width="15.85546875" style="59" customWidth="1"/>
    <col min="18" max="26" width="15.85546875" customWidth="1"/>
  </cols>
  <sheetData>
    <row r="1" spans="2:14" ht="20.100000000000001" customHeight="1" x14ac:dyDescent="0.25"/>
    <row r="2" spans="2:14" ht="20.100000000000001" customHeight="1" x14ac:dyDescent="0.25"/>
    <row r="3" spans="2:14" ht="20.100000000000001" customHeight="1" x14ac:dyDescent="0.25"/>
    <row r="4" spans="2:14" ht="20.100000000000001" customHeight="1" x14ac:dyDescent="0.25">
      <c r="B4" s="316" t="s">
        <v>12</v>
      </c>
      <c r="C4" s="316"/>
      <c r="D4" s="316"/>
      <c r="E4" s="316"/>
      <c r="F4" s="316"/>
      <c r="I4" s="70" t="s">
        <v>0</v>
      </c>
      <c r="J4" s="95" t="str">
        <f>Kalkulator!Y34</f>
        <v>Zerowa</v>
      </c>
      <c r="K4" s="70"/>
      <c r="L4" s="74">
        <f>Kalkulator!AD34</f>
        <v>0</v>
      </c>
    </row>
    <row r="5" spans="2:14" ht="20.100000000000001" customHeight="1" x14ac:dyDescent="0.25">
      <c r="B5" s="83" t="s">
        <v>9</v>
      </c>
      <c r="C5" s="83" t="s">
        <v>10</v>
      </c>
      <c r="D5" s="83" t="s">
        <v>73</v>
      </c>
      <c r="E5" s="83" t="s">
        <v>56</v>
      </c>
      <c r="F5" s="83" t="s">
        <v>11</v>
      </c>
      <c r="I5" s="70" t="s">
        <v>1</v>
      </c>
      <c r="J5" s="95" t="str">
        <f>Kalkulator!Y35</f>
        <v>Bardzo niska</v>
      </c>
      <c r="K5" s="74">
        <f>Kalkulator!AA35</f>
        <v>0</v>
      </c>
      <c r="L5" s="74">
        <f>Kalkulator!AD35</f>
        <v>0.71</v>
      </c>
    </row>
    <row r="6" spans="2:14" ht="20.100000000000001" customHeight="1" x14ac:dyDescent="0.25">
      <c r="B6" s="315" t="s">
        <v>96</v>
      </c>
      <c r="C6" s="315"/>
      <c r="D6" s="315"/>
      <c r="E6" s="315"/>
      <c r="F6" s="315"/>
      <c r="I6" s="70" t="s">
        <v>2</v>
      </c>
      <c r="J6" s="95" t="str">
        <f>Kalkulator!Y36</f>
        <v>Niska</v>
      </c>
      <c r="K6" s="74">
        <f>Kalkulator!AA36</f>
        <v>0.71</v>
      </c>
      <c r="L6" s="74">
        <f>Kalkulator!AD36</f>
        <v>1</v>
      </c>
    </row>
    <row r="7" spans="2:14" ht="20.100000000000001" customHeight="1" x14ac:dyDescent="0.25">
      <c r="B7" s="84">
        <f>'Reference building'!E22</f>
        <v>4.3200000000000002E-2</v>
      </c>
      <c r="C7" s="84">
        <f>'Reference building'!F22</f>
        <v>4.3200000000000002E-2</v>
      </c>
      <c r="D7" s="84">
        <f>'Reference building'!G22</f>
        <v>9.0719999999999992</v>
      </c>
      <c r="E7" s="84">
        <f>'Reference building'!H22</f>
        <v>6.4799999999999996E-2</v>
      </c>
      <c r="F7" s="84">
        <f>'Reference building'!I22</f>
        <v>4.7519999999999998</v>
      </c>
      <c r="I7" s="70" t="s">
        <v>3</v>
      </c>
      <c r="J7" s="95" t="str">
        <f>Kalkulator!Y37</f>
        <v>Umiarkowana</v>
      </c>
      <c r="K7" s="74">
        <f>Kalkulator!AA37</f>
        <v>1</v>
      </c>
      <c r="L7" s="74">
        <f>Kalkulator!AD37</f>
        <v>1.41</v>
      </c>
    </row>
    <row r="8" spans="2:14" ht="20.100000000000001" customHeight="1" x14ac:dyDescent="0.25">
      <c r="B8" s="85"/>
      <c r="C8" s="85"/>
      <c r="D8" s="85"/>
      <c r="E8" s="85"/>
      <c r="F8" s="85"/>
      <c r="I8" s="70" t="s">
        <v>4</v>
      </c>
      <c r="J8" s="95" t="str">
        <f>Kalkulator!Y38</f>
        <v>Dopuszczająca</v>
      </c>
      <c r="K8" s="74">
        <f>Kalkulator!AA38</f>
        <v>1.41</v>
      </c>
      <c r="L8" s="74">
        <f>Kalkulator!AD38</f>
        <v>2</v>
      </c>
    </row>
    <row r="9" spans="2:14" ht="20.100000000000001" customHeight="1" x14ac:dyDescent="0.25">
      <c r="B9" s="316" t="s">
        <v>93</v>
      </c>
      <c r="C9" s="316"/>
      <c r="D9" s="316"/>
      <c r="E9" s="316"/>
      <c r="F9" s="316"/>
      <c r="I9" s="70" t="s">
        <v>5</v>
      </c>
      <c r="J9" s="95" t="str">
        <f>Kalkulator!Y39</f>
        <v>Wysoka</v>
      </c>
      <c r="K9" s="74">
        <f>Kalkulator!AA39</f>
        <v>2</v>
      </c>
      <c r="L9" s="74">
        <f>Kalkulator!AD39</f>
        <v>2.831</v>
      </c>
    </row>
    <row r="10" spans="2:14" ht="20.100000000000001" customHeight="1" x14ac:dyDescent="0.25">
      <c r="B10" s="83" t="s">
        <v>9</v>
      </c>
      <c r="C10" s="83" t="s">
        <v>10</v>
      </c>
      <c r="D10" s="83" t="s">
        <v>73</v>
      </c>
      <c r="E10" s="83" t="s">
        <v>56</v>
      </c>
      <c r="F10" s="83" t="s">
        <v>11</v>
      </c>
      <c r="I10" s="70" t="s">
        <v>6</v>
      </c>
      <c r="J10" s="95" t="str">
        <f>Kalkulator!Y40</f>
        <v>Bardzo wysoka</v>
      </c>
      <c r="K10" s="74">
        <f>Kalkulator!AA40</f>
        <v>2.831</v>
      </c>
      <c r="L10" s="74">
        <f>Kalkulator!AD40</f>
        <v>4</v>
      </c>
    </row>
    <row r="11" spans="2:14" ht="20.100000000000001" customHeight="1" x14ac:dyDescent="0.25">
      <c r="B11" s="315" t="s">
        <v>96</v>
      </c>
      <c r="C11" s="315"/>
      <c r="D11" s="315"/>
      <c r="E11" s="315"/>
      <c r="F11" s="315"/>
      <c r="I11" s="70" t="s">
        <v>7</v>
      </c>
      <c r="J11" s="95" t="str">
        <f>Kalkulator!Y41</f>
        <v>Niebezpieczna</v>
      </c>
      <c r="K11" s="74">
        <f>Kalkulator!AA41</f>
        <v>4</v>
      </c>
      <c r="L11" s="70"/>
    </row>
    <row r="12" spans="2:14" ht="20.100000000000001" customHeight="1" x14ac:dyDescent="0.25">
      <c r="B12" s="84">
        <f>'Assessed building'!E14</f>
        <v>3.9599999999999996E-2</v>
      </c>
      <c r="C12" s="84">
        <f>'Assessed building'!F14</f>
        <v>3.9599999999999996E-2</v>
      </c>
      <c r="D12" s="84">
        <f>'Assessed building'!G14</f>
        <v>8.3159999999999989</v>
      </c>
      <c r="E12" s="84">
        <f>'Assessed building'!H14</f>
        <v>5.9400000000000001E-2</v>
      </c>
      <c r="F12" s="84">
        <f>'Assessed building'!I14</f>
        <v>4.3559999999999999</v>
      </c>
    </row>
    <row r="13" spans="2:14" ht="20.100000000000001" customHeight="1" x14ac:dyDescent="0.25">
      <c r="B13" s="88">
        <f>B12/B7</f>
        <v>0.91666666666666652</v>
      </c>
      <c r="C13" s="88">
        <f>C12/C7</f>
        <v>0.91666666666666652</v>
      </c>
      <c r="D13" s="88">
        <f>D12/D7</f>
        <v>0.91666666666666663</v>
      </c>
      <c r="E13" s="88">
        <f>E12/E7</f>
        <v>0.91666666666666674</v>
      </c>
      <c r="F13" s="88">
        <f>F12/F7</f>
        <v>0.91666666666666663</v>
      </c>
      <c r="G13" s="89">
        <f>MAX(B13:F13)</f>
        <v>0.91666666666666674</v>
      </c>
      <c r="L13" s="86"/>
      <c r="M13" s="86"/>
      <c r="N13" s="86"/>
    </row>
    <row r="14" spans="2:14" ht="20.100000000000001" customHeight="1" x14ac:dyDescent="0.25">
      <c r="B14" s="90" t="str">
        <f>IF(B13&lt;=$L$4,$J$4,IF(AND(B13&gt;$K$5,B13&lt;=$L$5),$J$5,IF(AND(B13&gt;$K$6,B13&lt;=$L$6),$J$6,IF(AND(B13&gt;$K$7,B13&lt;=$L$7),$J$7,IF(AND(B13&gt;$K$8,B13&lt;=$L$8),$J$8,IF(AND(B13&gt;$K$9,B13&lt;=$L$9),$J$9,IF(AND(B13&gt;$K$10,B13&lt;=$L$10),$J$10,$J$11)))))))</f>
        <v>Niska</v>
      </c>
      <c r="C14" s="90" t="str">
        <f>IF(C13&lt;=$L$4,$J$4,IF(AND(C13&gt;$K$5,C13&lt;=$L$5),$J$5,IF(AND(C13&gt;$K$6,C13&lt;=$L$6),$J$6,IF(AND(C13&gt;$K$7,C13&lt;=$L$7),$J$7,IF(AND(C13&gt;$K$8,C13&lt;=$L$8),$J$8,IF(AND(C13&gt;$K$9,C13&lt;=$L$9),$J$9,IF(AND(C13&gt;$K$10,C13&lt;=$L$10),$J$10,$J$11)))))))</f>
        <v>Niska</v>
      </c>
      <c r="D14" s="90" t="str">
        <f t="shared" ref="D14:G14" si="0">IF(D13&lt;=$L$4,$J$4,IF(AND(D13&gt;$K$5,D13&lt;=$L$5),$J$5,IF(AND(D13&gt;$K$6,D13&lt;=$L$6),$J$6,IF(AND(D13&gt;$K$7,D13&lt;=$L$7),$J$7,IF(AND(D13&gt;$K$8,D13&lt;=$L$8),$J$8,IF(AND(D13&gt;$K$9,D13&lt;=$L$9),$J$9,IF(AND(D13&gt;$K$10,D13&lt;=$L$10),$J$10,$J$11)))))))</f>
        <v>Niska</v>
      </c>
      <c r="E14" s="90" t="str">
        <f>IF(E13&lt;=$L$4,$J$4,IF(AND(E13&gt;$K$5,E13&lt;=$L$5),$J$5,IF(AND(E13&gt;$K$6,E13&lt;=$L$6),$J$6,IF(AND(E13&gt;$K$7,E13&lt;=$L$7),$J$7,IF(AND(E13&gt;$K$8,E13&lt;=$L$8),$J$8,IF(AND(E13&gt;$K$9,E13&lt;=$L$9),$J$9,IF(AND(E13&gt;$K$10,E13&lt;=$L$10),$J$10,$J$11)))))))</f>
        <v>Niska</v>
      </c>
      <c r="F14" s="90" t="str">
        <f t="shared" si="0"/>
        <v>Niska</v>
      </c>
      <c r="G14" s="91" t="str">
        <f t="shared" si="0"/>
        <v>Niska</v>
      </c>
      <c r="I14" s="66">
        <v>0</v>
      </c>
      <c r="J14" s="66">
        <v>36</v>
      </c>
      <c r="L14" s="86"/>
      <c r="M14" s="86"/>
      <c r="N14" s="86"/>
    </row>
    <row r="15" spans="2:14" ht="20.100000000000001" customHeight="1" x14ac:dyDescent="0.25">
      <c r="I15" s="66" t="str">
        <f>J4</f>
        <v>Zerowa</v>
      </c>
      <c r="J15" s="66">
        <v>36</v>
      </c>
      <c r="L15" s="86"/>
      <c r="M15" s="86"/>
      <c r="N15" s="86"/>
    </row>
    <row r="16" spans="2:14" ht="20.100000000000001" customHeight="1" x14ac:dyDescent="0.25">
      <c r="C16" s="71"/>
      <c r="D16" s="71"/>
      <c r="E16" s="71"/>
      <c r="F16" s="71"/>
      <c r="I16" s="66" t="str">
        <f t="shared" ref="I16:I22" si="1">J5</f>
        <v>Bardzo niska</v>
      </c>
      <c r="J16" s="66">
        <v>36</v>
      </c>
      <c r="L16" s="86"/>
      <c r="M16" s="86"/>
      <c r="N16" s="86"/>
    </row>
    <row r="17" spans="3:14" ht="20.100000000000001" customHeight="1" x14ac:dyDescent="0.25">
      <c r="C17" s="73"/>
      <c r="D17" s="73"/>
      <c r="E17" s="73"/>
      <c r="F17" s="73"/>
      <c r="I17" s="66" t="str">
        <f t="shared" si="1"/>
        <v>Niska</v>
      </c>
      <c r="J17" s="66">
        <v>36</v>
      </c>
      <c r="L17" s="86"/>
      <c r="M17" s="86"/>
      <c r="N17" s="86"/>
    </row>
    <row r="18" spans="3:14" ht="20.100000000000001" customHeight="1" x14ac:dyDescent="0.25">
      <c r="I18" s="66" t="str">
        <f t="shared" si="1"/>
        <v>Umiarkowana</v>
      </c>
      <c r="J18" s="66">
        <v>36</v>
      </c>
      <c r="L18" s="86"/>
      <c r="M18" s="86"/>
      <c r="N18" s="86"/>
    </row>
    <row r="19" spans="3:14" ht="20.100000000000001" customHeight="1" x14ac:dyDescent="0.25">
      <c r="I19" s="66" t="str">
        <f t="shared" si="1"/>
        <v>Dopuszczająca</v>
      </c>
      <c r="J19" s="66">
        <v>36</v>
      </c>
      <c r="L19" s="86"/>
      <c r="M19" s="86"/>
      <c r="N19" s="86"/>
    </row>
    <row r="20" spans="3:14" ht="20.100000000000001" customHeight="1" x14ac:dyDescent="0.25">
      <c r="I20" s="66" t="str">
        <f t="shared" si="1"/>
        <v>Wysoka</v>
      </c>
      <c r="J20" s="66">
        <v>36</v>
      </c>
      <c r="L20" s="86"/>
      <c r="M20" s="86"/>
      <c r="N20" s="86"/>
    </row>
    <row r="21" spans="3:14" ht="20.100000000000001" customHeight="1" x14ac:dyDescent="0.25">
      <c r="I21" s="66" t="str">
        <f t="shared" si="1"/>
        <v>Bardzo wysoka</v>
      </c>
      <c r="J21" s="66">
        <v>36</v>
      </c>
      <c r="L21" s="86"/>
      <c r="M21" s="86"/>
      <c r="N21" s="86"/>
    </row>
    <row r="22" spans="3:14" ht="20.100000000000001" customHeight="1" x14ac:dyDescent="0.25">
      <c r="I22" s="66" t="str">
        <f t="shared" si="1"/>
        <v>Niebezpieczna</v>
      </c>
      <c r="J22" s="66">
        <v>36</v>
      </c>
      <c r="L22" s="86"/>
      <c r="M22" s="86"/>
      <c r="N22" s="86"/>
    </row>
    <row r="23" spans="3:14" ht="20.100000000000001" customHeight="1" x14ac:dyDescent="0.25">
      <c r="I23" s="66">
        <v>0</v>
      </c>
      <c r="J23" s="66">
        <v>36</v>
      </c>
      <c r="L23" s="86"/>
      <c r="M23" s="86"/>
      <c r="N23" s="86"/>
    </row>
    <row r="24" spans="3:14" ht="20.100000000000001" customHeight="1" x14ac:dyDescent="0.25">
      <c r="L24" s="314"/>
      <c r="M24" s="314"/>
      <c r="N24" s="86"/>
    </row>
    <row r="25" spans="3:14" ht="20.100000000000001" customHeight="1" x14ac:dyDescent="0.25">
      <c r="I25" s="66">
        <f>VLOOKUP(G14,Arkusz5!D6:E13,2,FALSE)</f>
        <v>3</v>
      </c>
      <c r="J25" s="66">
        <f>360-J26-J27</f>
        <v>123</v>
      </c>
      <c r="L25" s="66"/>
      <c r="M25" s="66" t="s">
        <v>98</v>
      </c>
      <c r="N25" s="96" t="s">
        <v>94</v>
      </c>
    </row>
    <row r="26" spans="3:14" ht="20.100000000000001" customHeight="1" x14ac:dyDescent="0.25">
      <c r="I26" s="66"/>
      <c r="J26" s="66">
        <v>11</v>
      </c>
      <c r="L26" s="93" t="s">
        <v>169</v>
      </c>
      <c r="M26" s="66">
        <f>'Reference building'!B4</f>
        <v>60</v>
      </c>
      <c r="N26" s="96">
        <v>0</v>
      </c>
    </row>
    <row r="27" spans="3:14" ht="20.100000000000001" customHeight="1" x14ac:dyDescent="0.25">
      <c r="I27" s="66"/>
      <c r="J27" s="66">
        <f>36+(8-I25)*36+10</f>
        <v>226</v>
      </c>
      <c r="L27" s="93" t="s">
        <v>170</v>
      </c>
      <c r="M27" s="66">
        <f>Kalkulator!D14+Kalkulator!D15+Kalkulator!D20</f>
        <v>55</v>
      </c>
      <c r="N27" s="96">
        <f>Kalkulator!$D$25</f>
        <v>15</v>
      </c>
    </row>
    <row r="28" spans="3:14" ht="20.100000000000001" customHeight="1" x14ac:dyDescent="0.25">
      <c r="L28" s="87"/>
      <c r="M28" s="87"/>
      <c r="N28" s="87"/>
    </row>
    <row r="29" spans="3:14" ht="20.100000000000001" customHeight="1" x14ac:dyDescent="0.25">
      <c r="I29" s="71"/>
      <c r="J29" s="71"/>
      <c r="L29" s="77"/>
      <c r="M29" s="77"/>
      <c r="N29" s="87"/>
    </row>
    <row r="30" spans="3:14" ht="20.100000000000001" customHeight="1" x14ac:dyDescent="0.25">
      <c r="H30" s="71"/>
      <c r="J30" s="71"/>
      <c r="N30" s="87"/>
    </row>
    <row r="31" spans="3:14" ht="20.100000000000001" customHeight="1" x14ac:dyDescent="0.25">
      <c r="N31" s="87"/>
    </row>
    <row r="32" spans="3:14" ht="20.100000000000001" customHeight="1" x14ac:dyDescent="0.25">
      <c r="J32" s="71"/>
      <c r="K32" s="71"/>
      <c r="L32" s="71"/>
      <c r="N32" s="92"/>
    </row>
    <row r="33" spans="7:14" ht="20.100000000000001" customHeight="1" x14ac:dyDescent="0.25">
      <c r="J33" s="71"/>
      <c r="K33" s="71"/>
      <c r="L33" s="71"/>
      <c r="N33" s="92"/>
    </row>
    <row r="34" spans="7:14" ht="20.100000000000001" customHeight="1" x14ac:dyDescent="0.25">
      <c r="J34" s="71"/>
      <c r="K34" s="71"/>
      <c r="L34" s="71"/>
      <c r="N34" s="92"/>
    </row>
    <row r="35" spans="7:14" ht="20.100000000000001" customHeight="1" x14ac:dyDescent="0.25">
      <c r="N35" s="92"/>
    </row>
    <row r="36" spans="7:14" ht="20.100000000000001" customHeight="1" x14ac:dyDescent="0.25">
      <c r="G36" s="94"/>
      <c r="H36" s="71"/>
      <c r="I36" s="71"/>
      <c r="N36" s="92"/>
    </row>
    <row r="37" spans="7:14" ht="20.100000000000001" customHeight="1" x14ac:dyDescent="0.25">
      <c r="G37" s="94"/>
      <c r="H37" s="71"/>
      <c r="I37" s="71"/>
      <c r="N37" s="92"/>
    </row>
    <row r="38" spans="7:14" ht="20.100000000000001" customHeight="1" x14ac:dyDescent="0.25">
      <c r="G38" s="71"/>
      <c r="H38" s="71"/>
      <c r="I38" s="71"/>
    </row>
    <row r="39" spans="7:14" ht="20.100000000000001" customHeight="1" x14ac:dyDescent="0.25"/>
    <row r="40" spans="7:14" ht="20.100000000000001" customHeight="1" x14ac:dyDescent="0.25"/>
    <row r="41" spans="7:14" ht="20.100000000000001" customHeight="1" x14ac:dyDescent="0.25"/>
    <row r="42" spans="7:14" ht="20.100000000000001" customHeight="1" x14ac:dyDescent="0.25"/>
    <row r="43" spans="7:14" ht="20.100000000000001" customHeight="1" x14ac:dyDescent="0.25"/>
    <row r="44" spans="7:14" ht="20.100000000000001" customHeight="1" x14ac:dyDescent="0.25"/>
    <row r="45" spans="7:14" ht="20.100000000000001" customHeight="1" x14ac:dyDescent="0.25"/>
    <row r="46" spans="7:14" ht="20.100000000000001" customHeight="1" x14ac:dyDescent="0.25"/>
    <row r="47" spans="7:14" ht="20.100000000000001" customHeight="1" x14ac:dyDescent="0.25"/>
    <row r="48" spans="7:14" ht="20.100000000000001"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sheetData>
  <mergeCells count="5">
    <mergeCell ref="L24:M24"/>
    <mergeCell ref="B11:F11"/>
    <mergeCell ref="B4:F4"/>
    <mergeCell ref="B9:F9"/>
    <mergeCell ref="B6:F6"/>
  </mergeCells>
  <conditionalFormatting sqref="C17:F17 B14:G14">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2</vt:i4>
      </vt:variant>
    </vt:vector>
  </HeadingPairs>
  <TitlesOfParts>
    <vt:vector size="12" baseType="lpstr">
      <vt:lpstr>Tytuł</vt:lpstr>
      <vt:lpstr>Wyniki</vt:lpstr>
      <vt:lpstr>Kalkulator</vt:lpstr>
      <vt:lpstr>Rodzaj budynku</vt:lpstr>
      <vt:lpstr>Wskaźniki emisji</vt:lpstr>
      <vt:lpstr>Wskaźniki emisji (2)</vt:lpstr>
      <vt:lpstr>Reference building</vt:lpstr>
      <vt:lpstr>Assessed building</vt:lpstr>
      <vt:lpstr>Results</vt:lpstr>
      <vt:lpstr>Arkusz5</vt:lpstr>
      <vt:lpstr>'Wskaźniki emisji'!_Toc40361009</vt:lpstr>
      <vt:lpstr>'Wskaźniki emisji (2)'!_Toc40361009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2020-07-14T09:01:18Z</dcterms:created>
  <dcterms:modified xsi:type="dcterms:W3CDTF">2021-04-26T14:24:00Z</dcterms:modified>
</cp:coreProperties>
</file>